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1_ERRENTAK\01-ZERGAK\024- GAINBALIOAK\"/>
    </mc:Choice>
  </mc:AlternateContent>
  <xr:revisionPtr revIDLastSave="0" documentId="13_ncr:1_{5B617AFA-822D-49CE-8774-B7DF41675624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2021-2022" sheetId="1" r:id="rId1"/>
    <sheet name="2023" sheetId="2" r:id="rId2"/>
    <sheet name="202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3" l="1"/>
  <c r="K18" i="3" s="1"/>
  <c r="I18" i="3"/>
  <c r="C17" i="3"/>
  <c r="K16" i="3"/>
  <c r="I16" i="3"/>
  <c r="C14" i="3"/>
  <c r="K13" i="3"/>
  <c r="C11" i="3"/>
  <c r="K8" i="3"/>
  <c r="M5" i="3"/>
  <c r="L5" i="3"/>
  <c r="K5" i="3"/>
  <c r="G5" i="3"/>
  <c r="M4" i="3"/>
  <c r="L4" i="3"/>
  <c r="K4" i="3"/>
  <c r="G4" i="3"/>
  <c r="I16" i="2"/>
  <c r="C11" i="2"/>
  <c r="C14" i="2"/>
  <c r="K18" i="2"/>
  <c r="I18" i="2"/>
  <c r="C17" i="2"/>
  <c r="C19" i="2" s="1"/>
  <c r="K16" i="2"/>
  <c r="K13" i="2"/>
  <c r="K8" i="2"/>
  <c r="M5" i="2"/>
  <c r="L5" i="2"/>
  <c r="K5" i="2"/>
  <c r="G5" i="2"/>
  <c r="M4" i="2"/>
  <c r="L4" i="2"/>
  <c r="K4" i="2"/>
  <c r="G4" i="2"/>
  <c r="D19" i="1"/>
  <c r="K19" i="1" s="1"/>
  <c r="B18" i="1"/>
  <c r="I16" i="1"/>
  <c r="I12" i="1"/>
  <c r="I13" i="1"/>
  <c r="I14" i="1"/>
  <c r="I15" i="1"/>
  <c r="I11" i="1"/>
  <c r="K7" i="1"/>
  <c r="I8" i="1"/>
  <c r="J8" i="1"/>
  <c r="K8" i="1"/>
  <c r="J7" i="1"/>
  <c r="I7" i="1"/>
  <c r="C15" i="3" l="1"/>
  <c r="G7" i="3"/>
  <c r="K7" i="3" s="1"/>
  <c r="C19" i="3"/>
  <c r="G6" i="3"/>
  <c r="K6" i="3" s="1"/>
  <c r="K14" i="3" s="1"/>
  <c r="K15" i="3" s="1"/>
  <c r="C15" i="2"/>
  <c r="G6" i="2"/>
  <c r="G7" i="2"/>
  <c r="K7" i="2" s="1"/>
  <c r="B20" i="1"/>
  <c r="F8" i="1"/>
  <c r="K17" i="3" l="1"/>
  <c r="K19" i="3" s="1"/>
  <c r="K6" i="2"/>
  <c r="K14" i="2" s="1"/>
  <c r="F7" i="1"/>
  <c r="F10" i="1" s="1"/>
  <c r="D10" i="1" s="1"/>
  <c r="K10" i="1" s="1"/>
  <c r="K17" i="2" l="1"/>
  <c r="K19" i="2" s="1"/>
  <c r="K15" i="2"/>
  <c r="F9" i="1"/>
  <c r="B9" i="1" s="1"/>
  <c r="I9" i="1" s="1"/>
  <c r="K17" i="1" s="1"/>
  <c r="I18" i="1" l="1"/>
  <c r="I20" i="1" l="1"/>
</calcChain>
</file>

<file path=xl/sharedStrings.xml><?xml version="1.0" encoding="utf-8"?>
<sst xmlns="http://schemas.openxmlformats.org/spreadsheetml/2006/main" count="169" uniqueCount="62">
  <si>
    <t>KALKULU ERREALA/ CALCULO REAL</t>
  </si>
  <si>
    <t>KALKULU OBJETIBOA/ CALCULO OBJETIVO</t>
  </si>
  <si>
    <t>Eguna
Día</t>
  </si>
  <si>
    <t>Hilabetea
Mes</t>
  </si>
  <si>
    <t>Urtea
Año</t>
  </si>
  <si>
    <t>Aurreko transmisio eguna
Fecha de transmisión anterior</t>
  </si>
  <si>
    <t>/</t>
  </si>
  <si>
    <t>Oraingo transmisio eguna
Fecha de transmisión actual</t>
  </si>
  <si>
    <t>Urtea
Años</t>
  </si>
  <si>
    <t>Transmisioa %
% Transmisión</t>
  </si>
  <si>
    <t>Aurreko transmisio balioa
Valor de transmisión anterior</t>
  </si>
  <si>
    <t>Oraingo transmisio balioa
Valor de transmisión actual</t>
  </si>
  <si>
    <t>Katastro balioa
Valor catastral</t>
  </si>
  <si>
    <t>Orubearen balio katastrala
Valor catastral del suelo</t>
  </si>
  <si>
    <t>% Hobaria
% Bonificación</t>
  </si>
  <si>
    <t>Koefizientea</t>
  </si>
  <si>
    <t>Zerga oinarria
Base imponible</t>
  </si>
  <si>
    <t>Tasa (2022)</t>
  </si>
  <si>
    <t>Kuota
Cuota</t>
  </si>
  <si>
    <r>
      <rPr>
        <b/>
        <i/>
        <sz val="8"/>
        <rFont val="Calibri"/>
        <family val="2"/>
      </rPr>
      <t xml:space="preserve">* Kalkulu erreala likidatu ahal izateko, higiezinaren erosketa-eskriturak aurkeztu beharko dituzte
</t>
    </r>
    <r>
      <rPr>
        <sz val="8"/>
        <rFont val="Calibri"/>
        <family val="2"/>
      </rPr>
      <t xml:space="preserve">   Para poder liquidar el cálculo real deberán aportar escrituras de adquisición del inmueble</t>
    </r>
  </si>
  <si>
    <r>
      <rPr>
        <b/>
        <i/>
        <sz val="8"/>
        <rFont val="Calibri"/>
        <family val="2"/>
      </rPr>
      <t xml:space="preserve">* % 95eko hobaria ondorengoen eta adoptatuen, ezkontide izatezko bikoteen, aurrekoen eta adoptatzaileen aldeko jaraunspenen kasuan bakarrik aplikatuko da
</t>
    </r>
    <r>
      <rPr>
        <sz val="8"/>
        <rFont val="Calibri"/>
        <family val="2"/>
      </rPr>
      <t xml:space="preserve">   La bonificación del 95% se aplicará unicamente en caso de herencias a favor descendientes y adoptados, cónyuges parejas hecho, ascendientes y adoptantes</t>
    </r>
  </si>
  <si>
    <r>
      <rPr>
        <b/>
        <i/>
        <sz val="8"/>
        <rFont val="Calibri"/>
        <family val="2"/>
      </rPr>
      <t xml:space="preserve">* Herentzia bidezko eskualdaketetan “Oraingo transmisio-eguna” eremuan, kausatzailearen heriotzaren data hartuko da kontuan
</t>
    </r>
    <r>
      <rPr>
        <sz val="8"/>
        <rFont val="Calibri"/>
        <family val="2"/>
      </rPr>
      <t xml:space="preserve">   En las transmisiones por herencia en el campo “Fecha de transmisión actual” la fecha será la del fallecimiento del causante</t>
    </r>
  </si>
  <si>
    <r>
      <rPr>
        <b/>
        <i/>
        <sz val="8"/>
        <rFont val="Calibri"/>
        <family val="2"/>
      </rPr>
      <t xml:space="preserve">* Herentzia batetik datozen salerosketetan, “Oraingo transmisio-eguna” eremuan, kausatzailearen heriotzaren data hartuko da kontuan
</t>
    </r>
    <r>
      <rPr>
        <sz val="8"/>
        <rFont val="Calibri"/>
        <family val="2"/>
      </rPr>
      <t xml:space="preserve">   En las compraventas procedentes de una herencia, en el campo “Fecha de transmisión anterior” la fecha será la del fallecimiento del causante</t>
    </r>
  </si>
  <si>
    <t>Hilabeteak</t>
  </si>
  <si>
    <t>Tasa</t>
  </si>
  <si>
    <t>Tasa (2023)</t>
  </si>
  <si>
    <t>Irabazia
Beneficio</t>
  </si>
  <si>
    <t>%</t>
  </si>
  <si>
    <t>A</t>
  </si>
  <si>
    <t>B</t>
  </si>
  <si>
    <t>E</t>
  </si>
  <si>
    <t>I</t>
  </si>
  <si>
    <t>K</t>
  </si>
  <si>
    <t>C</t>
  </si>
  <si>
    <t>(C-B)*A = D</t>
  </si>
  <si>
    <t>F</t>
  </si>
  <si>
    <t>F/E = G</t>
  </si>
  <si>
    <t>D*G= H</t>
  </si>
  <si>
    <t>H*(1-I) = J</t>
  </si>
  <si>
    <t>J*K = L</t>
  </si>
  <si>
    <t>M</t>
  </si>
  <si>
    <t>F*M =N</t>
  </si>
  <si>
    <t>N* (1-I)= O</t>
  </si>
  <si>
    <t>O*K = P</t>
  </si>
  <si>
    <r>
      <t xml:space="preserve">* Kalkulu erreala likidatu ahal izateko, higiezinaren erosketa-eskriturak aurkeztu beharko dituzte
</t>
    </r>
    <r>
      <rPr>
        <sz val="10"/>
        <rFont val="Verdana"/>
        <family val="2"/>
      </rPr>
      <t xml:space="preserve">   Para poder liquidar el cálculo real deberán aportar escrituras de adquisición del inmueble</t>
    </r>
  </si>
  <si>
    <r>
      <t xml:space="preserve">* % 95eko hobaria ondorengoen eta adoptatuen, ezkontide izatezko bikoteen, aurrekoen eta adoptatzaileen aldeko jaraunspenen kasuan bakarrik aplikatuko da
</t>
    </r>
    <r>
      <rPr>
        <sz val="10"/>
        <rFont val="Verdana"/>
        <family val="2"/>
      </rPr>
      <t xml:space="preserve">   La bonificación del 95% se aplicará unicamente en caso de herencias a favor descendientes y adoptados, cónyuges parejas hecho, ascendientes y adoptantes</t>
    </r>
  </si>
  <si>
    <r>
      <t xml:space="preserve">* Herentzia bidezko eskualdaketetan “Oraingo transmisio-eguna” eremuan, kausatzailearen heriotzaren data hartuko da kontuan
</t>
    </r>
    <r>
      <rPr>
        <sz val="10"/>
        <rFont val="Verdana"/>
        <family val="2"/>
      </rPr>
      <t xml:space="preserve">   En las transmisiones por herencia en el campo “Fecha de transmisión actual” la fecha será la del fallecimiento del causante</t>
    </r>
  </si>
  <si>
    <r>
      <t xml:space="preserve">* Herentzia batetik datozen salerosketetan, “Oraingo transmisio-eguna” eremuan, kausatzailearen heriotzaren data hartuko da kontuan
</t>
    </r>
    <r>
      <rPr>
        <sz val="10"/>
        <rFont val="Verdana"/>
        <family val="2"/>
      </rPr>
      <t xml:space="preserve">   En las compraventas procedentes de una herencia, en el campo “Fecha de transmisión anterior” la fecha será la del fallecimiento del causante</t>
    </r>
  </si>
  <si>
    <r>
      <rPr>
        <b/>
        <sz val="10"/>
        <rFont val="Verdana"/>
        <family val="2"/>
      </rPr>
      <t>Aurreko transmisio eguna</t>
    </r>
    <r>
      <rPr>
        <sz val="10"/>
        <rFont val="Verdana"/>
        <family val="2"/>
      </rPr>
      <t xml:space="preserve">
</t>
    </r>
    <r>
      <rPr>
        <sz val="9"/>
        <rFont val="Verdana"/>
        <family val="2"/>
      </rPr>
      <t>Fecha de transmisión anterior</t>
    </r>
  </si>
  <si>
    <r>
      <rPr>
        <b/>
        <sz val="10"/>
        <rFont val="Verdana"/>
        <family val="2"/>
      </rPr>
      <t>Aurreko transmisio eguna</t>
    </r>
    <r>
      <rPr>
        <sz val="10"/>
        <rFont val="Verdana"/>
        <family val="2"/>
      </rPr>
      <t xml:space="preserve">
Fecha de transmisión anterior</t>
    </r>
  </si>
  <si>
    <r>
      <rPr>
        <b/>
        <sz val="10"/>
        <rFont val="Verdana"/>
        <family val="2"/>
      </rPr>
      <t>Oraingo transmisio eguna</t>
    </r>
    <r>
      <rPr>
        <sz val="10"/>
        <rFont val="Verdana"/>
        <family val="2"/>
      </rPr>
      <t xml:space="preserve">
Fecha de transmisión actual</t>
    </r>
  </si>
  <si>
    <r>
      <rPr>
        <b/>
        <sz val="10"/>
        <rFont val="Verdana"/>
        <family val="2"/>
      </rPr>
      <t>Transmisioaren %</t>
    </r>
    <r>
      <rPr>
        <sz val="10"/>
        <rFont val="Verdana"/>
        <family val="2"/>
      </rPr>
      <t xml:space="preserve">
% Transmisión</t>
    </r>
  </si>
  <si>
    <r>
      <rPr>
        <b/>
        <sz val="10"/>
        <rFont val="Verdana"/>
        <family val="2"/>
      </rPr>
      <t>Aurreko transmisio balioa</t>
    </r>
    <r>
      <rPr>
        <sz val="10"/>
        <rFont val="Verdana"/>
        <family val="2"/>
      </rPr>
      <t xml:space="preserve">
Valor de transmisión anterior</t>
    </r>
  </si>
  <si>
    <r>
      <rPr>
        <b/>
        <sz val="10"/>
        <rFont val="Verdana"/>
        <family val="2"/>
      </rPr>
      <t>Oraingo transmisio balioa</t>
    </r>
    <r>
      <rPr>
        <sz val="10"/>
        <rFont val="Verdana"/>
        <family val="2"/>
      </rPr>
      <t xml:space="preserve">
Valor de transmisión actual</t>
    </r>
  </si>
  <si>
    <r>
      <rPr>
        <b/>
        <sz val="10"/>
        <rFont val="Verdana"/>
        <family val="2"/>
      </rPr>
      <t>Katastro balioa</t>
    </r>
    <r>
      <rPr>
        <sz val="10"/>
        <rFont val="Verdana"/>
        <family val="2"/>
      </rPr>
      <t xml:space="preserve">
Valor catastral</t>
    </r>
  </si>
  <si>
    <r>
      <rPr>
        <b/>
        <sz val="10"/>
        <rFont val="Verdana"/>
        <family val="2"/>
      </rPr>
      <t>Orubearen balio katastrala</t>
    </r>
    <r>
      <rPr>
        <sz val="10"/>
        <rFont val="Verdana"/>
        <family val="2"/>
      </rPr>
      <t xml:space="preserve">
Valor catastral del suelo</t>
    </r>
  </si>
  <si>
    <r>
      <rPr>
        <b/>
        <sz val="10"/>
        <rFont val="Verdana"/>
        <family val="2"/>
      </rPr>
      <t>Zerga oinarria hobari gabe</t>
    </r>
    <r>
      <rPr>
        <sz val="10"/>
        <rFont val="Verdana"/>
        <family val="2"/>
      </rPr>
      <t xml:space="preserve">
Base imponible sin bonif.</t>
    </r>
  </si>
  <si>
    <r>
      <rPr>
        <b/>
        <sz val="10"/>
        <rFont val="Verdana"/>
        <family val="2"/>
      </rPr>
      <t>% Hobaria</t>
    </r>
    <r>
      <rPr>
        <sz val="10"/>
        <rFont val="Verdana"/>
        <family val="2"/>
      </rPr>
      <t xml:space="preserve">
% Bonificación</t>
    </r>
  </si>
  <si>
    <r>
      <t xml:space="preserve">KALKULU ERREALA/ 
</t>
    </r>
    <r>
      <rPr>
        <sz val="16"/>
        <rFont val="Verdana"/>
        <family val="2"/>
      </rPr>
      <t>CALCULO REAL</t>
    </r>
  </si>
  <si>
    <r>
      <t xml:space="preserve">KALKULU OBJETIBOA/ 
</t>
    </r>
    <r>
      <rPr>
        <sz val="16"/>
        <rFont val="Verdana"/>
        <family val="2"/>
      </rPr>
      <t>CALCULO OBJETIVO</t>
    </r>
  </si>
  <si>
    <t>* Kalkulu erreala likidatu ahal izateko, higiezinaren erosketa-eskriturak aurkeztu beharko dituzte
   Para poder liquidar el cálculo real deberán aportar escrituras de adquisición del inmueble</t>
  </si>
  <si>
    <t>Tasa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</si>
</sst>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yyyy/mm/dd"/>
    <numFmt numFmtId="165" formatCode="00"/>
    <numFmt numFmtId="166" formatCode="%0.00"/>
    <numFmt numFmtId="167" formatCode="yy/mm/dd"/>
    <numFmt numFmtId="168" formatCode="0.000"/>
    <numFmt numFmtId="169" formatCode="#,##0.00_ ;[Red]\-#,##0.00\ "/>
  </numFmts>
  <fonts count="12" x14ac:knownFonts="1">
    <font>
      <sz val="10"/>
      <name val="Arial"/>
      <family val="2"/>
    </font>
    <font>
      <sz val="10"/>
      <name val="Arial"/>
      <family val="2"/>
    </font>
    <font>
      <b/>
      <i/>
      <sz val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9"/>
      <name val="Verdana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9"/>
      <color rgb="FFFF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729FCF"/>
        <bgColor rgb="FF969696"/>
      </patternFill>
    </fill>
    <fill>
      <patternFill patternType="solid">
        <fgColor rgb="FFDEE6EF"/>
        <bgColor rgb="FFCC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96969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FFFF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Border="0" applyAlignment="0" applyProtection="0"/>
    <xf numFmtId="9" fontId="1" fillId="0" borderId="0" applyBorder="0" applyAlignment="0" applyProtection="0"/>
  </cellStyleXfs>
  <cellXfs count="113">
    <xf numFmtId="0" fontId="0" fillId="0" borderId="0" xfId="0"/>
    <xf numFmtId="0" fontId="0" fillId="0" borderId="2" xfId="0" applyBorder="1"/>
    <xf numFmtId="0" fontId="0" fillId="2" borderId="1" xfId="0" applyFill="1" applyBorder="1" applyAlignment="1">
      <alignment wrapText="1"/>
    </xf>
    <xf numFmtId="0" fontId="0" fillId="0" borderId="3" xfId="0" applyBorder="1"/>
    <xf numFmtId="0" fontId="0" fillId="0" borderId="1" xfId="0" applyBorder="1"/>
    <xf numFmtId="0" fontId="0" fillId="2" borderId="3" xfId="0" applyFill="1" applyBorder="1" applyAlignment="1">
      <alignment wrapText="1"/>
    </xf>
    <xf numFmtId="164" fontId="0" fillId="0" borderId="0" xfId="0" applyNumberFormat="1"/>
    <xf numFmtId="0" fontId="0" fillId="3" borderId="3" xfId="0" applyFill="1" applyBorder="1" applyAlignment="1">
      <alignment wrapText="1"/>
    </xf>
    <xf numFmtId="165" fontId="0" fillId="0" borderId="0" xfId="0" applyNumberFormat="1"/>
    <xf numFmtId="0" fontId="0" fillId="3" borderId="3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4" xfId="0" applyFill="1" applyBorder="1" applyAlignment="1">
      <alignment wrapText="1"/>
    </xf>
    <xf numFmtId="2" fontId="0" fillId="0" borderId="0" xfId="0" applyNumberFormat="1"/>
    <xf numFmtId="0" fontId="0" fillId="0" borderId="1" xfId="0" applyBorder="1" applyProtection="1">
      <protection locked="0"/>
    </xf>
    <xf numFmtId="165" fontId="0" fillId="5" borderId="1" xfId="0" applyNumberFormat="1" applyFill="1" applyBorder="1"/>
    <xf numFmtId="4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66" fontId="0" fillId="5" borderId="1" xfId="0" applyNumberFormat="1" applyFill="1" applyBorder="1" applyAlignment="1">
      <alignment vertical="center"/>
    </xf>
    <xf numFmtId="0" fontId="0" fillId="5" borderId="1" xfId="0" applyFill="1" applyBorder="1"/>
    <xf numFmtId="1" fontId="0" fillId="5" borderId="1" xfId="0" applyNumberFormat="1" applyFill="1" applyBorder="1"/>
    <xf numFmtId="168" fontId="0" fillId="5" borderId="1" xfId="0" applyNumberFormat="1" applyFill="1" applyBorder="1"/>
    <xf numFmtId="10" fontId="0" fillId="5" borderId="1" xfId="0" applyNumberFormat="1" applyFill="1" applyBorder="1"/>
    <xf numFmtId="9" fontId="1" fillId="0" borderId="0" xfId="2"/>
    <xf numFmtId="10" fontId="1" fillId="0" borderId="0" xfId="2" applyNumberFormat="1"/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0" fontId="6" fillId="0" borderId="0" xfId="2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7" borderId="8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6" borderId="8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9" borderId="8" xfId="0" applyFont="1" applyFill="1" applyBorder="1" applyAlignment="1" applyProtection="1">
      <alignment horizontal="center" vertical="center"/>
      <protection locked="0"/>
    </xf>
    <xf numFmtId="0" fontId="5" fillId="10" borderId="8" xfId="0" applyFont="1" applyFill="1" applyBorder="1" applyAlignment="1">
      <alignment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" fontId="0" fillId="0" borderId="1" xfId="0" applyNumberFormat="1" applyBorder="1" applyProtection="1">
      <protection locked="0"/>
    </xf>
    <xf numFmtId="43" fontId="1" fillId="5" borderId="1" xfId="1" applyFill="1" applyBorder="1"/>
    <xf numFmtId="9" fontId="1" fillId="0" borderId="1" xfId="2" applyBorder="1" applyProtection="1">
      <protection locked="0"/>
    </xf>
    <xf numFmtId="9" fontId="1" fillId="5" borderId="1" xfId="2" applyFill="1" applyBorder="1"/>
    <xf numFmtId="165" fontId="0" fillId="5" borderId="1" xfId="0" applyNumberFormat="1" applyFill="1" applyBorder="1"/>
    <xf numFmtId="1" fontId="0" fillId="5" borderId="1" xfId="0" applyNumberFormat="1" applyFill="1" applyBorder="1"/>
    <xf numFmtId="4" fontId="0" fillId="5" borderId="1" xfId="0" applyNumberFormat="1" applyFill="1" applyBorder="1"/>
    <xf numFmtId="10" fontId="0" fillId="0" borderId="1" xfId="0" applyNumberFormat="1" applyBorder="1" applyProtection="1">
      <protection locked="0"/>
    </xf>
    <xf numFmtId="10" fontId="0" fillId="5" borderId="1" xfId="0" applyNumberFormat="1" applyFill="1" applyBorder="1"/>
    <xf numFmtId="0" fontId="2" fillId="0" borderId="0" xfId="0" applyFont="1" applyAlignment="1" applyProtection="1">
      <alignment vertical="center" wrapText="1"/>
      <protection hidden="1"/>
    </xf>
    <xf numFmtId="167" fontId="2" fillId="0" borderId="0" xfId="0" applyNumberFormat="1" applyFont="1" applyAlignment="1" applyProtection="1">
      <alignment horizontal="left" vertical="center" wrapText="1"/>
      <protection hidden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65" fontId="6" fillId="0" borderId="8" xfId="0" applyNumberFormat="1" applyFont="1" applyBorder="1" applyAlignment="1">
      <alignment vertical="center"/>
    </xf>
    <xf numFmtId="1" fontId="6" fillId="0" borderId="8" xfId="0" applyNumberFormat="1" applyFont="1" applyBorder="1" applyAlignment="1">
      <alignment horizontal="right" vertical="center"/>
    </xf>
    <xf numFmtId="9" fontId="6" fillId="9" borderId="8" xfId="2" applyFont="1" applyFill="1" applyBorder="1" applyAlignment="1" applyProtection="1">
      <alignment vertical="center"/>
      <protection locked="0"/>
    </xf>
    <xf numFmtId="9" fontId="6" fillId="0" borderId="8" xfId="2" applyFont="1" applyBorder="1" applyAlignment="1">
      <alignment horizontal="righ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43" fontId="6" fillId="0" borderId="8" xfId="1" applyFont="1" applyBorder="1" applyAlignment="1">
      <alignment horizontal="right" vertical="center"/>
    </xf>
    <xf numFmtId="4" fontId="6" fillId="9" borderId="8" xfId="0" applyNumberFormat="1" applyFont="1" applyFill="1" applyBorder="1" applyAlignment="1" applyProtection="1">
      <alignment vertical="center"/>
      <protection locked="0"/>
    </xf>
    <xf numFmtId="4" fontId="5" fillId="10" borderId="8" xfId="0" applyNumberFormat="1" applyFont="1" applyFill="1" applyBorder="1" applyAlignment="1">
      <alignment horizontal="right" vertical="center"/>
    </xf>
    <xf numFmtId="0" fontId="7" fillId="0" borderId="0" xfId="0" applyFont="1" applyAlignment="1" applyProtection="1">
      <alignment vertical="center" wrapText="1"/>
      <protection hidden="1"/>
    </xf>
    <xf numFmtId="43" fontId="5" fillId="6" borderId="8" xfId="1" applyFont="1" applyFill="1" applyBorder="1" applyAlignment="1" applyProtection="1">
      <alignment vertical="center"/>
    </xf>
    <xf numFmtId="43" fontId="5" fillId="6" borderId="8" xfId="1" applyFont="1" applyFill="1" applyBorder="1" applyAlignment="1">
      <alignment vertical="center"/>
    </xf>
    <xf numFmtId="167" fontId="7" fillId="0" borderId="0" xfId="0" applyNumberFormat="1" applyFont="1" applyAlignment="1" applyProtection="1">
      <alignment horizontal="left" vertical="center" wrapText="1"/>
      <protection hidden="1"/>
    </xf>
    <xf numFmtId="10" fontId="6" fillId="0" borderId="10" xfId="2" applyNumberFormat="1" applyFont="1" applyBorder="1" applyAlignment="1" applyProtection="1">
      <alignment horizontal="right" vertical="center"/>
    </xf>
    <xf numFmtId="10" fontId="6" fillId="0" borderId="11" xfId="2" applyNumberFormat="1" applyFont="1" applyBorder="1" applyAlignment="1" applyProtection="1">
      <alignment horizontal="right" vertical="center"/>
    </xf>
    <xf numFmtId="10" fontId="6" fillId="0" borderId="12" xfId="2" applyNumberFormat="1" applyFont="1" applyBorder="1" applyAlignment="1" applyProtection="1">
      <alignment horizontal="right" vertical="center"/>
    </xf>
    <xf numFmtId="1" fontId="6" fillId="0" borderId="10" xfId="0" applyNumberFormat="1" applyFont="1" applyBorder="1" applyAlignment="1">
      <alignment horizontal="right" vertical="center"/>
    </xf>
    <xf numFmtId="1" fontId="6" fillId="0" borderId="11" xfId="0" applyNumberFormat="1" applyFont="1" applyBorder="1" applyAlignment="1">
      <alignment horizontal="right" vertical="center"/>
    </xf>
    <xf numFmtId="1" fontId="6" fillId="0" borderId="12" xfId="0" applyNumberFormat="1" applyFont="1" applyBorder="1" applyAlignment="1">
      <alignment horizontal="right" vertical="center"/>
    </xf>
    <xf numFmtId="165" fontId="6" fillId="0" borderId="10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43" fontId="6" fillId="0" borderId="10" xfId="1" applyFont="1" applyBorder="1" applyAlignment="1">
      <alignment horizontal="right" vertical="center"/>
    </xf>
    <xf numFmtId="43" fontId="6" fillId="0" borderId="11" xfId="1" applyFont="1" applyBorder="1" applyAlignment="1">
      <alignment horizontal="right" vertical="center"/>
    </xf>
    <xf numFmtId="43" fontId="6" fillId="0" borderId="12" xfId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6" fillId="0" borderId="11" xfId="0" applyNumberFormat="1" applyFont="1" applyBorder="1" applyAlignment="1">
      <alignment horizontal="right" vertical="center"/>
    </xf>
    <xf numFmtId="168" fontId="6" fillId="0" borderId="12" xfId="0" applyNumberFormat="1" applyFont="1" applyBorder="1" applyAlignment="1">
      <alignment horizontal="right" vertical="center"/>
    </xf>
    <xf numFmtId="166" fontId="6" fillId="0" borderId="10" xfId="0" applyNumberFormat="1" applyFont="1" applyBorder="1" applyAlignment="1">
      <alignment horizontal="right" vertical="center"/>
    </xf>
    <xf numFmtId="166" fontId="6" fillId="0" borderId="11" xfId="0" applyNumberFormat="1" applyFont="1" applyBorder="1" applyAlignment="1">
      <alignment horizontal="right" vertical="center"/>
    </xf>
    <xf numFmtId="166" fontId="6" fillId="0" borderId="12" xfId="0" applyNumberFormat="1" applyFont="1" applyBorder="1" applyAlignment="1">
      <alignment horizontal="right" vertical="center"/>
    </xf>
    <xf numFmtId="10" fontId="6" fillId="9" borderId="8" xfId="0" applyNumberFormat="1" applyFont="1" applyFill="1" applyBorder="1" applyAlignment="1" applyProtection="1">
      <alignment vertical="center"/>
      <protection locked="0"/>
    </xf>
    <xf numFmtId="10" fontId="6" fillId="0" borderId="8" xfId="0" applyNumberFormat="1" applyFont="1" applyBorder="1" applyAlignment="1">
      <alignment horizontal="right" vertical="center"/>
    </xf>
    <xf numFmtId="4" fontId="6" fillId="10" borderId="8" xfId="0" applyNumberFormat="1" applyFont="1" applyFill="1" applyBorder="1" applyAlignment="1">
      <alignment vertical="center"/>
    </xf>
    <xf numFmtId="4" fontId="6" fillId="10" borderId="8" xfId="0" applyNumberFormat="1" applyFont="1" applyFill="1" applyBorder="1" applyAlignment="1">
      <alignment horizontal="right" vertical="center"/>
    </xf>
    <xf numFmtId="43" fontId="6" fillId="10" borderId="8" xfId="1" applyFont="1" applyFill="1" applyBorder="1" applyAlignment="1">
      <alignment horizontal="right" vertical="center"/>
    </xf>
    <xf numFmtId="9" fontId="5" fillId="0" borderId="10" xfId="2" applyFont="1" applyBorder="1" applyAlignment="1" applyProtection="1">
      <alignment horizontal="right" vertical="center"/>
    </xf>
    <xf numFmtId="9" fontId="5" fillId="0" borderId="11" xfId="2" applyFont="1" applyBorder="1" applyAlignment="1" applyProtection="1">
      <alignment horizontal="right" vertical="center"/>
    </xf>
    <xf numFmtId="9" fontId="5" fillId="0" borderId="12" xfId="2" applyFont="1" applyBorder="1" applyAlignment="1" applyProtection="1">
      <alignment horizontal="right" vertical="center"/>
    </xf>
    <xf numFmtId="169" fontId="6" fillId="10" borderId="10" xfId="2" applyNumberFormat="1" applyFont="1" applyFill="1" applyBorder="1" applyAlignment="1" applyProtection="1">
      <alignment horizontal="right" vertical="center"/>
    </xf>
    <xf numFmtId="169" fontId="6" fillId="10" borderId="11" xfId="2" applyNumberFormat="1" applyFont="1" applyFill="1" applyBorder="1" applyAlignment="1" applyProtection="1">
      <alignment horizontal="right" vertical="center"/>
    </xf>
    <xf numFmtId="169" fontId="6" fillId="10" borderId="12" xfId="2" applyNumberFormat="1" applyFont="1" applyFill="1" applyBorder="1" applyAlignment="1" applyProtection="1">
      <alignment horizontal="right" vertical="center"/>
    </xf>
  </cellXfs>
  <cellStyles count="3">
    <cellStyle name="Ehunekoa" xfId="2" builtinId="5"/>
    <cellStyle name="Koma" xfId="1" builtinId="3"/>
    <cellStyle name="Normal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729FC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ko gai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LI49"/>
  <sheetViews>
    <sheetView topLeftCell="A6" zoomScaleNormal="100" workbookViewId="0">
      <selection activeCell="L14" sqref="L14"/>
    </sheetView>
  </sheetViews>
  <sheetFormatPr defaultColWidth="11.42578125" defaultRowHeight="12.75" x14ac:dyDescent="0.2"/>
  <cols>
    <col min="1" max="1" width="24.7109375" customWidth="1"/>
    <col min="3" max="3" width="13.140625" customWidth="1"/>
    <col min="6" max="7" width="0" hidden="1" customWidth="1"/>
    <col min="8" max="8" width="25.42578125" customWidth="1"/>
  </cols>
  <sheetData>
    <row r="4" spans="1:11" ht="51" customHeight="1" x14ac:dyDescent="0.2">
      <c r="A4" s="56" t="s">
        <v>0</v>
      </c>
      <c r="B4" s="56"/>
      <c r="C4" s="56"/>
      <c r="D4" s="56"/>
      <c r="H4" s="56" t="s">
        <v>1</v>
      </c>
      <c r="I4" s="56"/>
      <c r="J4" s="56"/>
      <c r="K4" s="56"/>
    </row>
    <row r="5" spans="1:11" ht="25.5" x14ac:dyDescent="0.2">
      <c r="A5" s="1"/>
      <c r="B5" s="2" t="s">
        <v>2</v>
      </c>
      <c r="C5" s="2" t="s">
        <v>3</v>
      </c>
      <c r="D5" s="2" t="s">
        <v>4</v>
      </c>
      <c r="H5" s="1"/>
      <c r="I5" s="2" t="s">
        <v>2</v>
      </c>
      <c r="J5" s="2" t="s">
        <v>3</v>
      </c>
      <c r="K5" s="2" t="s">
        <v>4</v>
      </c>
    </row>
    <row r="6" spans="1:11" x14ac:dyDescent="0.2">
      <c r="A6" s="3"/>
      <c r="B6" s="4"/>
      <c r="C6" s="4"/>
      <c r="D6" s="4"/>
      <c r="H6" s="3"/>
      <c r="I6" s="4"/>
      <c r="J6" s="4"/>
      <c r="K6" s="4"/>
    </row>
    <row r="7" spans="1:11" ht="26.85" customHeight="1" x14ac:dyDescent="0.2">
      <c r="A7" s="5" t="s">
        <v>5</v>
      </c>
      <c r="B7" s="13">
        <v>1</v>
      </c>
      <c r="C7" s="13">
        <v>1</v>
      </c>
      <c r="D7" s="13">
        <v>1974</v>
      </c>
      <c r="E7" s="6"/>
      <c r="F7" s="6" t="str">
        <f>_xlfn.CONCAT(D7,G7,C7,G7,B7)</f>
        <v>1974/1/1</v>
      </c>
      <c r="G7" t="s">
        <v>6</v>
      </c>
      <c r="H7" s="5" t="s">
        <v>5</v>
      </c>
      <c r="I7" s="18">
        <f>+B7</f>
        <v>1</v>
      </c>
      <c r="J7" s="18">
        <f t="shared" ref="J7:K7" si="0">+C7</f>
        <v>1</v>
      </c>
      <c r="K7" s="18">
        <f t="shared" si="0"/>
        <v>1974</v>
      </c>
    </row>
    <row r="8" spans="1:11" ht="26.85" customHeight="1" x14ac:dyDescent="0.2">
      <c r="A8" s="7" t="s">
        <v>7</v>
      </c>
      <c r="B8" s="13">
        <v>2</v>
      </c>
      <c r="C8" s="13">
        <v>2</v>
      </c>
      <c r="D8" s="13">
        <v>2022</v>
      </c>
      <c r="E8" s="6"/>
      <c r="F8" s="6" t="str">
        <f>_xlfn.CONCAT(D8,G8,C8,G8,B8)</f>
        <v>2022/2/2</v>
      </c>
      <c r="G8" t="s">
        <v>6</v>
      </c>
      <c r="H8" s="7" t="s">
        <v>7</v>
      </c>
      <c r="I8" s="18">
        <f>+B8</f>
        <v>2</v>
      </c>
      <c r="J8" s="18">
        <f t="shared" ref="J8" si="1">+C8</f>
        <v>2</v>
      </c>
      <c r="K8" s="18">
        <f t="shared" ref="K8" si="2">+D8</f>
        <v>2022</v>
      </c>
    </row>
    <row r="9" spans="1:11" ht="26.85" customHeight="1" x14ac:dyDescent="0.2">
      <c r="A9" s="5" t="s">
        <v>8</v>
      </c>
      <c r="B9" s="61">
        <f>F9</f>
        <v>48</v>
      </c>
      <c r="C9" s="61"/>
      <c r="D9" s="61"/>
      <c r="E9" s="8"/>
      <c r="F9" s="8">
        <f>DATEDIF(F7,F8,"y")</f>
        <v>48</v>
      </c>
      <c r="H9" s="5" t="s">
        <v>8</v>
      </c>
      <c r="I9" s="62">
        <f>+B9</f>
        <v>48</v>
      </c>
      <c r="J9" s="62"/>
      <c r="K9" s="62"/>
    </row>
    <row r="10" spans="1:11" ht="26.85" customHeight="1" x14ac:dyDescent="0.2">
      <c r="A10" s="5" t="s">
        <v>23</v>
      </c>
      <c r="B10" s="14"/>
      <c r="C10" s="14"/>
      <c r="D10" s="14">
        <f>+F10</f>
        <v>577</v>
      </c>
      <c r="E10" s="8"/>
      <c r="F10" s="8">
        <f>DATEDIF(F7,F8,"m")</f>
        <v>577</v>
      </c>
      <c r="H10" s="5"/>
      <c r="I10" s="19"/>
      <c r="J10" s="19"/>
      <c r="K10" s="19">
        <f>+D10</f>
        <v>577</v>
      </c>
    </row>
    <row r="11" spans="1:11" ht="26.85" customHeight="1" x14ac:dyDescent="0.2">
      <c r="A11" s="7" t="s">
        <v>9</v>
      </c>
      <c r="B11" s="59">
        <v>0.5</v>
      </c>
      <c r="C11" s="59"/>
      <c r="D11" s="59"/>
      <c r="H11" s="7" t="s">
        <v>9</v>
      </c>
      <c r="I11" s="60">
        <f>+B11</f>
        <v>0.5</v>
      </c>
      <c r="J11" s="60"/>
      <c r="K11" s="60"/>
    </row>
    <row r="12" spans="1:11" ht="26.85" customHeight="1" x14ac:dyDescent="0.2">
      <c r="A12" s="5" t="s">
        <v>10</v>
      </c>
      <c r="B12" s="57">
        <v>80000</v>
      </c>
      <c r="C12" s="57"/>
      <c r="D12" s="57"/>
      <c r="H12" s="5" t="s">
        <v>10</v>
      </c>
      <c r="I12" s="58">
        <f t="shared" ref="I12:I15" si="3">+B12</f>
        <v>80000</v>
      </c>
      <c r="J12" s="58"/>
      <c r="K12" s="58"/>
    </row>
    <row r="13" spans="1:11" ht="26.85" customHeight="1" x14ac:dyDescent="0.2">
      <c r="A13" s="7" t="s">
        <v>11</v>
      </c>
      <c r="B13" s="57">
        <v>250000</v>
      </c>
      <c r="C13" s="57"/>
      <c r="D13" s="57"/>
      <c r="H13" s="7" t="s">
        <v>11</v>
      </c>
      <c r="I13" s="58">
        <f t="shared" si="3"/>
        <v>250000</v>
      </c>
      <c r="J13" s="58"/>
      <c r="K13" s="58"/>
    </row>
    <row r="14" spans="1:11" ht="26.85" customHeight="1" x14ac:dyDescent="0.2">
      <c r="A14" s="5" t="s">
        <v>12</v>
      </c>
      <c r="B14" s="57">
        <v>105661.95</v>
      </c>
      <c r="C14" s="57"/>
      <c r="D14" s="57"/>
      <c r="H14" s="5" t="s">
        <v>12</v>
      </c>
      <c r="I14" s="58">
        <f t="shared" si="3"/>
        <v>105661.95</v>
      </c>
      <c r="J14" s="58"/>
      <c r="K14" s="58"/>
    </row>
    <row r="15" spans="1:11" ht="26.85" customHeight="1" x14ac:dyDescent="0.2">
      <c r="A15" s="7" t="s">
        <v>13</v>
      </c>
      <c r="B15" s="57">
        <v>58468.06</v>
      </c>
      <c r="C15" s="57"/>
      <c r="D15" s="57"/>
      <c r="H15" s="7" t="s">
        <v>13</v>
      </c>
      <c r="I15" s="58">
        <f t="shared" si="3"/>
        <v>58468.06</v>
      </c>
      <c r="J15" s="58"/>
      <c r="K15" s="58"/>
    </row>
    <row r="16" spans="1:11" ht="26.85" customHeight="1" x14ac:dyDescent="0.2">
      <c r="A16" s="5" t="s">
        <v>14</v>
      </c>
      <c r="B16" s="64">
        <v>0</v>
      </c>
      <c r="C16" s="64"/>
      <c r="D16" s="64"/>
      <c r="H16" s="5" t="s">
        <v>14</v>
      </c>
      <c r="I16" s="65">
        <f>+B16</f>
        <v>0</v>
      </c>
      <c r="J16" s="65"/>
      <c r="K16" s="65"/>
    </row>
    <row r="17" spans="1:997" ht="26.85" customHeight="1" x14ac:dyDescent="0.2">
      <c r="A17" s="5"/>
      <c r="B17" s="4"/>
      <c r="C17" s="4"/>
      <c r="D17" s="4"/>
      <c r="H17" s="5" t="s">
        <v>15</v>
      </c>
      <c r="I17" s="18"/>
      <c r="J17" s="18"/>
      <c r="K17" s="20">
        <f>IF(I9=H30,I30,IF(I9=H31,I31,IF(I9=H32,I32,IF(I9=H33,I33,IF(I9=H34,I34,IF(I9=H35,I35,IF(I9=H36,I36,IF(I9=H37,I37,IF(I9=H38,I38,IF(I9=H39,I39,IF(I9=H40,I40,IF(I9=H41,I41,IF(I9=H42,I42,IF(I9=H43,I43,IF(I9=H44,I44,IF(I9=H45,I45,IF(I9=H46,I46,IF(I9=H47,I47,IF(I9=H48,I48,IF(I9=H49,I49,IF(I9&gt;H49,I49,IF(I9=H29,I29*K10/12))))))))))))))))))))))</f>
        <v>0.45</v>
      </c>
    </row>
    <row r="18" spans="1:997" ht="26.85" customHeight="1" x14ac:dyDescent="0.2">
      <c r="A18" s="7" t="s">
        <v>16</v>
      </c>
      <c r="B18" s="63">
        <f>((B13-B12)*(B15/B14))*(100%-B16)*B11</f>
        <v>47034.766062901545</v>
      </c>
      <c r="C18" s="63"/>
      <c r="D18" s="63"/>
      <c r="H18" s="7" t="s">
        <v>16</v>
      </c>
      <c r="I18" s="63">
        <f>+I15*K17*(100%-I16)*I11</f>
        <v>13155.3135</v>
      </c>
      <c r="J18" s="63"/>
      <c r="K18" s="63"/>
    </row>
    <row r="19" spans="1:997" s="10" customFormat="1" ht="26.85" customHeight="1" x14ac:dyDescent="0.2">
      <c r="A19" s="9" t="s">
        <v>17</v>
      </c>
      <c r="B19" s="15"/>
      <c r="C19" s="16"/>
      <c r="D19" s="21">
        <f>IF(D8=A29,B29,IF(D8=A30,B30))</f>
        <v>0.1</v>
      </c>
      <c r="H19" s="9" t="s">
        <v>17</v>
      </c>
      <c r="I19" s="15"/>
      <c r="J19" s="16"/>
      <c r="K19" s="17">
        <f>+D19</f>
        <v>0.1</v>
      </c>
      <c r="ALC19"/>
      <c r="ALD19"/>
      <c r="ALE19"/>
      <c r="ALF19"/>
      <c r="ALG19"/>
      <c r="ALH19"/>
      <c r="ALI19"/>
    </row>
    <row r="20" spans="1:997" ht="26.85" customHeight="1" x14ac:dyDescent="0.2">
      <c r="A20" s="11" t="s">
        <v>18</v>
      </c>
      <c r="B20" s="58">
        <f>+D19*B18</f>
        <v>4703.4766062901545</v>
      </c>
      <c r="C20" s="58"/>
      <c r="D20" s="58"/>
      <c r="H20" s="11" t="s">
        <v>18</v>
      </c>
      <c r="I20" s="58">
        <f>+K19*I18</f>
        <v>1315.5313500000002</v>
      </c>
      <c r="J20" s="58"/>
      <c r="K20" s="58"/>
    </row>
    <row r="23" spans="1:997" ht="17.45" customHeight="1" x14ac:dyDescent="0.2">
      <c r="A23" s="67" t="s">
        <v>19</v>
      </c>
      <c r="B23" s="67"/>
      <c r="C23" s="67"/>
      <c r="D23" s="67"/>
      <c r="E23" s="67"/>
      <c r="F23" s="67"/>
      <c r="G23" s="67"/>
      <c r="H23" s="67" t="s">
        <v>19</v>
      </c>
      <c r="I23" s="67"/>
      <c r="J23" s="67"/>
      <c r="K23" s="67"/>
    </row>
    <row r="24" spans="1:997" ht="17.45" customHeight="1" x14ac:dyDescent="0.2">
      <c r="A24" s="66" t="s">
        <v>20</v>
      </c>
      <c r="B24" s="66"/>
      <c r="C24" s="66"/>
      <c r="D24" s="66"/>
      <c r="E24" s="66"/>
      <c r="F24" s="66"/>
      <c r="G24" s="66"/>
      <c r="H24" s="66" t="s">
        <v>20</v>
      </c>
      <c r="I24" s="66"/>
      <c r="J24" s="66"/>
      <c r="K24" s="66"/>
    </row>
    <row r="25" spans="1:997" ht="17.45" customHeight="1" x14ac:dyDescent="0.2">
      <c r="A25" s="66" t="s">
        <v>21</v>
      </c>
      <c r="B25" s="66"/>
      <c r="C25" s="66"/>
      <c r="D25" s="66"/>
      <c r="E25" s="66"/>
      <c r="F25" s="66"/>
      <c r="G25" s="66"/>
      <c r="H25" s="66" t="s">
        <v>21</v>
      </c>
      <c r="I25" s="66"/>
      <c r="J25" s="66"/>
      <c r="K25" s="66"/>
    </row>
    <row r="26" spans="1:997" ht="17.45" customHeight="1" x14ac:dyDescent="0.2">
      <c r="A26" s="66" t="s">
        <v>22</v>
      </c>
      <c r="B26" s="66"/>
      <c r="C26" s="66"/>
      <c r="D26" s="66"/>
      <c r="E26" s="66"/>
      <c r="F26" s="66"/>
      <c r="G26" s="66"/>
      <c r="H26" s="66" t="s">
        <v>22</v>
      </c>
      <c r="I26" s="66"/>
      <c r="J26" s="66"/>
      <c r="K26" s="66"/>
    </row>
    <row r="28" spans="1:997" x14ac:dyDescent="0.2">
      <c r="A28" t="s">
        <v>24</v>
      </c>
    </row>
    <row r="29" spans="1:997" x14ac:dyDescent="0.2">
      <c r="A29">
        <v>2021</v>
      </c>
      <c r="B29" s="23">
        <v>9.7500000000000003E-2</v>
      </c>
      <c r="H29" s="12">
        <v>0</v>
      </c>
      <c r="I29" s="12">
        <v>0.14000000000000001</v>
      </c>
    </row>
    <row r="30" spans="1:997" x14ac:dyDescent="0.2">
      <c r="A30">
        <v>2022</v>
      </c>
      <c r="B30" s="22">
        <v>0.1</v>
      </c>
      <c r="H30" s="12">
        <v>1</v>
      </c>
      <c r="I30" s="12">
        <v>0.13</v>
      </c>
    </row>
    <row r="31" spans="1:997" x14ac:dyDescent="0.2">
      <c r="H31" s="12">
        <v>2</v>
      </c>
      <c r="I31" s="12">
        <v>0.15</v>
      </c>
    </row>
    <row r="32" spans="1:997" x14ac:dyDescent="0.2">
      <c r="H32" s="12">
        <v>3</v>
      </c>
      <c r="I32" s="12">
        <v>0.16</v>
      </c>
    </row>
    <row r="33" spans="8:9" x14ac:dyDescent="0.2">
      <c r="H33" s="12">
        <v>4</v>
      </c>
      <c r="I33" s="12">
        <v>0.17</v>
      </c>
    </row>
    <row r="34" spans="8:9" x14ac:dyDescent="0.2">
      <c r="H34" s="12">
        <v>5</v>
      </c>
      <c r="I34" s="12">
        <v>0.17</v>
      </c>
    </row>
    <row r="35" spans="8:9" x14ac:dyDescent="0.2">
      <c r="H35" s="12">
        <v>6</v>
      </c>
      <c r="I35" s="12">
        <v>0.16</v>
      </c>
    </row>
    <row r="36" spans="8:9" x14ac:dyDescent="0.2">
      <c r="H36" s="12">
        <v>7</v>
      </c>
      <c r="I36" s="12">
        <v>0.12</v>
      </c>
    </row>
    <row r="37" spans="8:9" x14ac:dyDescent="0.2">
      <c r="H37" s="12">
        <v>8</v>
      </c>
      <c r="I37" s="12">
        <v>0.1</v>
      </c>
    </row>
    <row r="38" spans="8:9" x14ac:dyDescent="0.2">
      <c r="H38" s="12">
        <v>9</v>
      </c>
      <c r="I38" s="12">
        <v>0.09</v>
      </c>
    </row>
    <row r="39" spans="8:9" x14ac:dyDescent="0.2">
      <c r="H39" s="12">
        <v>10</v>
      </c>
      <c r="I39" s="12">
        <v>0.08</v>
      </c>
    </row>
    <row r="40" spans="8:9" x14ac:dyDescent="0.2">
      <c r="H40" s="12">
        <v>11</v>
      </c>
      <c r="I40" s="12">
        <v>0.08</v>
      </c>
    </row>
    <row r="41" spans="8:9" x14ac:dyDescent="0.2">
      <c r="H41" s="12">
        <v>12</v>
      </c>
      <c r="I41" s="12">
        <v>0.08</v>
      </c>
    </row>
    <row r="42" spans="8:9" x14ac:dyDescent="0.2">
      <c r="H42" s="12">
        <v>13</v>
      </c>
      <c r="I42" s="12">
        <v>0.08</v>
      </c>
    </row>
    <row r="43" spans="8:9" x14ac:dyDescent="0.2">
      <c r="H43" s="12">
        <v>14</v>
      </c>
      <c r="I43" s="12">
        <v>0.1</v>
      </c>
    </row>
    <row r="44" spans="8:9" x14ac:dyDescent="0.2">
      <c r="H44" s="12">
        <v>15</v>
      </c>
      <c r="I44" s="12">
        <v>0.12</v>
      </c>
    </row>
    <row r="45" spans="8:9" x14ac:dyDescent="0.2">
      <c r="H45" s="12">
        <v>16</v>
      </c>
      <c r="I45" s="12">
        <v>0.16</v>
      </c>
    </row>
    <row r="46" spans="8:9" x14ac:dyDescent="0.2">
      <c r="H46" s="12">
        <v>17</v>
      </c>
      <c r="I46" s="12">
        <v>0.2</v>
      </c>
    </row>
    <row r="47" spans="8:9" x14ac:dyDescent="0.2">
      <c r="H47" s="12">
        <v>18</v>
      </c>
      <c r="I47" s="12">
        <v>0.26</v>
      </c>
    </row>
    <row r="48" spans="8:9" x14ac:dyDescent="0.2">
      <c r="H48" s="12">
        <v>19</v>
      </c>
      <c r="I48" s="12">
        <v>0.36</v>
      </c>
    </row>
    <row r="49" spans="8:9" x14ac:dyDescent="0.2">
      <c r="H49" s="12">
        <v>20</v>
      </c>
      <c r="I49" s="12">
        <v>0.45</v>
      </c>
    </row>
  </sheetData>
  <mergeCells count="28">
    <mergeCell ref="A25:G25"/>
    <mergeCell ref="H25:K25"/>
    <mergeCell ref="A26:G26"/>
    <mergeCell ref="H26:K26"/>
    <mergeCell ref="A23:G23"/>
    <mergeCell ref="H23:K23"/>
    <mergeCell ref="A24:G24"/>
    <mergeCell ref="H24:K24"/>
    <mergeCell ref="B20:D20"/>
    <mergeCell ref="I20:K20"/>
    <mergeCell ref="B18:D18"/>
    <mergeCell ref="I18:K18"/>
    <mergeCell ref="B16:D16"/>
    <mergeCell ref="I16:K16"/>
    <mergeCell ref="B15:D15"/>
    <mergeCell ref="I15:K15"/>
    <mergeCell ref="B14:D14"/>
    <mergeCell ref="I14:K14"/>
    <mergeCell ref="B13:D13"/>
    <mergeCell ref="I13:K13"/>
    <mergeCell ref="A4:D4"/>
    <mergeCell ref="H4:K4"/>
    <mergeCell ref="B12:D12"/>
    <mergeCell ref="I12:K12"/>
    <mergeCell ref="B11:D11"/>
    <mergeCell ref="I11:K11"/>
    <mergeCell ref="B9:D9"/>
    <mergeCell ref="I9:K9"/>
  </mergeCells>
  <pageMargins left="0.78740157480314965" right="0.78740157480314965" top="0.39370078740157483" bottom="0.78740157480314965" header="0.51181102362204722" footer="0.51181102362204722"/>
  <pageSetup paperSize="9" scale="58" orientation="landscape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C40F3-0EE6-4AD3-9DA1-E7ECCAE6B536}">
  <dimension ref="A1:M48"/>
  <sheetViews>
    <sheetView workbookViewId="0">
      <selection sqref="A1:XFD1048576"/>
    </sheetView>
  </sheetViews>
  <sheetFormatPr defaultColWidth="11.42578125" defaultRowHeight="12.75" x14ac:dyDescent="0.2"/>
  <cols>
    <col min="1" max="1" width="34.140625" style="24" customWidth="1"/>
    <col min="2" max="2" width="14.28515625" style="31" customWidth="1"/>
    <col min="3" max="3" width="9" style="24" customWidth="1"/>
    <col min="4" max="4" width="11.42578125" style="24" customWidth="1"/>
    <col min="5" max="5" width="10.5703125" style="24" customWidth="1"/>
    <col min="6" max="6" width="11.42578125" style="24"/>
    <col min="7" max="8" width="11.42578125" style="24" hidden="1" customWidth="1"/>
    <col min="9" max="9" width="32.5703125" style="24" customWidth="1"/>
    <col min="10" max="10" width="13.42578125" style="31" customWidth="1"/>
    <col min="11" max="11" width="9.5703125" style="24" customWidth="1"/>
    <col min="12" max="12" width="11.42578125" style="24" customWidth="1"/>
    <col min="13" max="13" width="9.7109375" style="24" customWidth="1"/>
    <col min="14" max="16384" width="11.42578125" style="24"/>
  </cols>
  <sheetData>
    <row r="1" spans="1:13" ht="54.75" customHeight="1" x14ac:dyDescent="0.2">
      <c r="A1" s="68" t="s">
        <v>58</v>
      </c>
      <c r="B1" s="69"/>
      <c r="C1" s="69"/>
      <c r="D1" s="69"/>
      <c r="E1" s="69"/>
      <c r="F1" s="44"/>
      <c r="G1" s="44"/>
      <c r="H1" s="44"/>
      <c r="I1" s="68" t="s">
        <v>59</v>
      </c>
      <c r="J1" s="69"/>
      <c r="K1" s="69"/>
      <c r="L1" s="69"/>
      <c r="M1" s="69"/>
    </row>
    <row r="2" spans="1:13" ht="54.75" customHeight="1" x14ac:dyDescent="0.2">
      <c r="A2" s="74" t="s">
        <v>60</v>
      </c>
      <c r="B2" s="75"/>
      <c r="C2" s="75"/>
      <c r="D2" s="75"/>
      <c r="E2" s="76"/>
      <c r="F2" s="44"/>
      <c r="G2" s="44"/>
      <c r="H2" s="44"/>
      <c r="I2" s="53"/>
      <c r="J2" s="54"/>
      <c r="K2" s="55"/>
      <c r="L2" s="55"/>
      <c r="M2" s="55"/>
    </row>
    <row r="3" spans="1:13" s="30" customFormat="1" ht="40.5" customHeight="1" x14ac:dyDescent="0.2">
      <c r="A3" s="29"/>
      <c r="B3" s="29"/>
      <c r="C3" s="43" t="s">
        <v>2</v>
      </c>
      <c r="D3" s="43" t="s">
        <v>3</v>
      </c>
      <c r="E3" s="43" t="s">
        <v>4</v>
      </c>
      <c r="I3" s="29"/>
      <c r="J3" s="29"/>
      <c r="K3" s="43" t="s">
        <v>2</v>
      </c>
      <c r="L3" s="43" t="s">
        <v>3</v>
      </c>
      <c r="M3" s="43" t="s">
        <v>4</v>
      </c>
    </row>
    <row r="4" spans="1:13" ht="30.75" customHeight="1" x14ac:dyDescent="0.2">
      <c r="A4" s="32" t="s">
        <v>48</v>
      </c>
      <c r="B4" s="33"/>
      <c r="C4" s="45">
        <v>28</v>
      </c>
      <c r="D4" s="45">
        <v>1</v>
      </c>
      <c r="E4" s="45">
        <v>2016</v>
      </c>
      <c r="F4" s="25"/>
      <c r="G4" s="25" t="str">
        <f>_xlfn.CONCAT(E4,H4,D4,H4,C4)</f>
        <v>2016/1/28</v>
      </c>
      <c r="H4" s="24" t="s">
        <v>6</v>
      </c>
      <c r="I4" s="32" t="s">
        <v>49</v>
      </c>
      <c r="J4" s="33"/>
      <c r="K4" s="39">
        <f>+C4</f>
        <v>28</v>
      </c>
      <c r="L4" s="39">
        <f t="shared" ref="L4:M5" si="0">+D4</f>
        <v>1</v>
      </c>
      <c r="M4" s="39">
        <f t="shared" si="0"/>
        <v>2016</v>
      </c>
    </row>
    <row r="5" spans="1:13" ht="30.75" customHeight="1" x14ac:dyDescent="0.2">
      <c r="A5" s="32" t="s">
        <v>50</v>
      </c>
      <c r="B5" s="33"/>
      <c r="C5" s="45">
        <v>17</v>
      </c>
      <c r="D5" s="45">
        <v>10</v>
      </c>
      <c r="E5" s="45">
        <v>2021</v>
      </c>
      <c r="F5" s="25"/>
      <c r="G5" s="25" t="str">
        <f>_xlfn.CONCAT(E5,H5,D5,H5,C5)</f>
        <v>2021/10/17</v>
      </c>
      <c r="H5" s="24" t="s">
        <v>6</v>
      </c>
      <c r="I5" s="32" t="s">
        <v>50</v>
      </c>
      <c r="J5" s="33"/>
      <c r="K5" s="39">
        <f>+C5</f>
        <v>17</v>
      </c>
      <c r="L5" s="39">
        <f t="shared" si="0"/>
        <v>10</v>
      </c>
      <c r="M5" s="39">
        <f t="shared" si="0"/>
        <v>2021</v>
      </c>
    </row>
    <row r="6" spans="1:13" ht="30.75" customHeight="1" x14ac:dyDescent="0.2">
      <c r="A6" s="32"/>
      <c r="B6" s="33"/>
      <c r="C6" s="70"/>
      <c r="D6" s="70"/>
      <c r="E6" s="70"/>
      <c r="F6" s="26"/>
      <c r="G6" s="26">
        <f>DATEDIF(G4,G5,"y")</f>
        <v>5</v>
      </c>
      <c r="I6" s="32" t="s">
        <v>8</v>
      </c>
      <c r="J6" s="33"/>
      <c r="K6" s="71">
        <f>+G6</f>
        <v>5</v>
      </c>
      <c r="L6" s="71"/>
      <c r="M6" s="71"/>
    </row>
    <row r="7" spans="1:13" ht="30.75" customHeight="1" x14ac:dyDescent="0.2">
      <c r="A7" s="32"/>
      <c r="B7" s="33"/>
      <c r="C7" s="90"/>
      <c r="D7" s="91"/>
      <c r="E7" s="92"/>
      <c r="F7" s="26"/>
      <c r="G7" s="26">
        <f>DATEDIF(G4,G5,"m")</f>
        <v>68</v>
      </c>
      <c r="I7" s="32"/>
      <c r="J7" s="33"/>
      <c r="K7" s="87">
        <f>+G7</f>
        <v>68</v>
      </c>
      <c r="L7" s="88"/>
      <c r="M7" s="89"/>
    </row>
    <row r="8" spans="1:13" ht="30.75" customHeight="1" x14ac:dyDescent="0.2">
      <c r="A8" s="32" t="s">
        <v>51</v>
      </c>
      <c r="B8" s="33" t="s">
        <v>28</v>
      </c>
      <c r="C8" s="72">
        <v>0.25</v>
      </c>
      <c r="D8" s="72"/>
      <c r="E8" s="72"/>
      <c r="I8" s="32" t="s">
        <v>9</v>
      </c>
      <c r="J8" s="33"/>
      <c r="K8" s="73">
        <f>+C8</f>
        <v>0.25</v>
      </c>
      <c r="L8" s="73"/>
      <c r="M8" s="73"/>
    </row>
    <row r="9" spans="1:13" ht="30.75" customHeight="1" x14ac:dyDescent="0.2">
      <c r="A9" s="32" t="s">
        <v>52</v>
      </c>
      <c r="B9" s="33" t="s">
        <v>29</v>
      </c>
      <c r="C9" s="78">
        <v>150000</v>
      </c>
      <c r="D9" s="78"/>
      <c r="E9" s="78"/>
      <c r="I9" s="32"/>
      <c r="J9" s="33"/>
      <c r="K9" s="77"/>
      <c r="L9" s="77"/>
      <c r="M9" s="77"/>
    </row>
    <row r="10" spans="1:13" ht="30.75" customHeight="1" x14ac:dyDescent="0.2">
      <c r="A10" s="32" t="s">
        <v>53</v>
      </c>
      <c r="B10" s="33" t="s">
        <v>33</v>
      </c>
      <c r="C10" s="78">
        <v>100000</v>
      </c>
      <c r="D10" s="78"/>
      <c r="E10" s="78"/>
      <c r="I10" s="32"/>
      <c r="J10" s="33"/>
      <c r="K10" s="77"/>
      <c r="L10" s="77"/>
      <c r="M10" s="77"/>
    </row>
    <row r="11" spans="1:13" ht="30.75" customHeight="1" x14ac:dyDescent="0.2">
      <c r="A11" s="46" t="s">
        <v>26</v>
      </c>
      <c r="B11" s="47" t="s">
        <v>34</v>
      </c>
      <c r="C11" s="79">
        <f>+(C10-C9)*C8</f>
        <v>-12500</v>
      </c>
      <c r="D11" s="79"/>
      <c r="E11" s="79"/>
      <c r="I11" s="32"/>
      <c r="J11" s="33"/>
      <c r="K11" s="93"/>
      <c r="L11" s="94"/>
      <c r="M11" s="95"/>
    </row>
    <row r="12" spans="1:13" ht="30.75" customHeight="1" x14ac:dyDescent="0.2">
      <c r="A12" s="32" t="s">
        <v>54</v>
      </c>
      <c r="B12" s="33" t="s">
        <v>30</v>
      </c>
      <c r="C12" s="78">
        <v>50000</v>
      </c>
      <c r="D12" s="78"/>
      <c r="E12" s="78"/>
      <c r="I12" s="32"/>
      <c r="J12" s="33"/>
      <c r="K12" s="77"/>
      <c r="L12" s="77"/>
      <c r="M12" s="77"/>
    </row>
    <row r="13" spans="1:13" ht="30.75" customHeight="1" x14ac:dyDescent="0.2">
      <c r="A13" s="32" t="s">
        <v>55</v>
      </c>
      <c r="B13" s="33" t="s">
        <v>35</v>
      </c>
      <c r="C13" s="78">
        <v>25000</v>
      </c>
      <c r="D13" s="78"/>
      <c r="E13" s="78"/>
      <c r="I13" s="32" t="s">
        <v>13</v>
      </c>
      <c r="J13" s="33" t="s">
        <v>35</v>
      </c>
      <c r="K13" s="77">
        <f t="shared" ref="K13" si="1">+C13</f>
        <v>25000</v>
      </c>
      <c r="L13" s="77"/>
      <c r="M13" s="77"/>
    </row>
    <row r="14" spans="1:13" ht="30.75" customHeight="1" x14ac:dyDescent="0.2">
      <c r="A14" s="34" t="s">
        <v>27</v>
      </c>
      <c r="B14" s="35" t="s">
        <v>36</v>
      </c>
      <c r="C14" s="107">
        <f>+C13/C12</f>
        <v>0.5</v>
      </c>
      <c r="D14" s="108"/>
      <c r="E14" s="109"/>
      <c r="I14" s="34" t="s">
        <v>15</v>
      </c>
      <c r="J14" s="33" t="s">
        <v>40</v>
      </c>
      <c r="K14" s="96">
        <f>IF(K6=I29,K29,IF(K6=I30,K30,IF(K6=I31,K31,IF(K6=I32,K32,IF(K6=I33,K33,IF(K6=I34,K34,IF(K6=I35,K35,IF(K6=I36,K36,IF(K6=I37,K37,IF(K6=I38,K38,IF(K6=I39,K39,IF(K6=I40,K40,IF(K6=I41,K41,IF(K6=I42,K42,IF(K6=I43,K43,IF(K6=I44,K44,IF(K6=I45,K45,IF(K6=I46,K46,IF(K6=I47,K47,IF(K6=I48,K48,IF(K6&gt;I48,K48,IF(K6=I28,K28*K7/12))))))))))))))))))))))</f>
        <v>0.18</v>
      </c>
      <c r="L14" s="97"/>
      <c r="M14" s="98"/>
    </row>
    <row r="15" spans="1:13" ht="30.75" customHeight="1" x14ac:dyDescent="0.2">
      <c r="A15" s="48" t="s">
        <v>56</v>
      </c>
      <c r="B15" s="49" t="s">
        <v>37</v>
      </c>
      <c r="C15" s="110">
        <f>+C14*C11</f>
        <v>-6250</v>
      </c>
      <c r="D15" s="111"/>
      <c r="E15" s="112"/>
      <c r="I15" s="48" t="s">
        <v>56</v>
      </c>
      <c r="J15" s="52" t="s">
        <v>41</v>
      </c>
      <c r="K15" s="106">
        <f>+K14*K13</f>
        <v>4500</v>
      </c>
      <c r="L15" s="106"/>
      <c r="M15" s="106"/>
    </row>
    <row r="16" spans="1:13" ht="30.75" customHeight="1" x14ac:dyDescent="0.2">
      <c r="A16" s="32" t="s">
        <v>57</v>
      </c>
      <c r="B16" s="33" t="s">
        <v>31</v>
      </c>
      <c r="C16" s="102">
        <v>0</v>
      </c>
      <c r="D16" s="102"/>
      <c r="E16" s="102"/>
      <c r="I16" s="32" t="str">
        <f>+A16</f>
        <v>% Hobaria
% Bonificación</v>
      </c>
      <c r="J16" s="33" t="s">
        <v>31</v>
      </c>
      <c r="K16" s="103">
        <f>+C16</f>
        <v>0</v>
      </c>
      <c r="L16" s="103"/>
      <c r="M16" s="103"/>
    </row>
    <row r="17" spans="1:13" ht="30.75" customHeight="1" x14ac:dyDescent="0.2">
      <c r="A17" s="50" t="s">
        <v>16</v>
      </c>
      <c r="B17" s="51" t="s">
        <v>38</v>
      </c>
      <c r="C17" s="104">
        <f>((C10-C9)*(C13/C12))*(100%-C16)*C8</f>
        <v>-6250</v>
      </c>
      <c r="D17" s="104"/>
      <c r="E17" s="104"/>
      <c r="I17" s="48" t="s">
        <v>16</v>
      </c>
      <c r="J17" s="49" t="s">
        <v>42</v>
      </c>
      <c r="K17" s="105">
        <f>+K13*K14*(100%-K16)*K8</f>
        <v>1125</v>
      </c>
      <c r="L17" s="105"/>
      <c r="M17" s="105"/>
    </row>
    <row r="18" spans="1:13" ht="30.75" customHeight="1" x14ac:dyDescent="0.2">
      <c r="A18" s="38" t="s">
        <v>25</v>
      </c>
      <c r="B18" s="39" t="s">
        <v>32</v>
      </c>
      <c r="C18" s="84">
        <v>0.10299999999999999</v>
      </c>
      <c r="D18" s="85"/>
      <c r="E18" s="86"/>
      <c r="I18" s="38" t="str">
        <f>+A18</f>
        <v>Tasa (2023)</v>
      </c>
      <c r="J18" s="39" t="s">
        <v>32</v>
      </c>
      <c r="K18" s="99">
        <f>+C18</f>
        <v>0.10299999999999999</v>
      </c>
      <c r="L18" s="100"/>
      <c r="M18" s="101"/>
    </row>
    <row r="19" spans="1:13" ht="30.75" customHeight="1" x14ac:dyDescent="0.2">
      <c r="A19" s="36" t="s">
        <v>18</v>
      </c>
      <c r="B19" s="37" t="s">
        <v>39</v>
      </c>
      <c r="C19" s="81">
        <f>+C18*C17</f>
        <v>-643.75</v>
      </c>
      <c r="D19" s="81"/>
      <c r="E19" s="81"/>
      <c r="I19" s="40" t="s">
        <v>18</v>
      </c>
      <c r="J19" s="41" t="s">
        <v>43</v>
      </c>
      <c r="K19" s="82">
        <f>+K18*K17</f>
        <v>115.875</v>
      </c>
      <c r="L19" s="82"/>
      <c r="M19" s="82"/>
    </row>
    <row r="22" spans="1:13" ht="87.75" customHeight="1" x14ac:dyDescent="0.2">
      <c r="A22" s="83" t="s">
        <v>44</v>
      </c>
      <c r="B22" s="83"/>
      <c r="C22" s="83"/>
      <c r="D22" s="83"/>
      <c r="E22" s="83"/>
      <c r="F22" s="83"/>
      <c r="G22" s="83"/>
      <c r="H22" s="83"/>
      <c r="I22" s="83" t="s">
        <v>44</v>
      </c>
      <c r="J22" s="83"/>
      <c r="K22" s="83"/>
      <c r="L22" s="83"/>
      <c r="M22" s="83"/>
    </row>
    <row r="23" spans="1:13" ht="109.5" customHeight="1" x14ac:dyDescent="0.2">
      <c r="A23" s="80" t="s">
        <v>45</v>
      </c>
      <c r="B23" s="80"/>
      <c r="C23" s="80"/>
      <c r="D23" s="80"/>
      <c r="E23" s="80"/>
      <c r="F23" s="80"/>
      <c r="G23" s="80"/>
      <c r="H23" s="80"/>
      <c r="I23" s="80" t="s">
        <v>45</v>
      </c>
      <c r="J23" s="80"/>
      <c r="K23" s="80"/>
      <c r="L23" s="80"/>
      <c r="M23" s="80"/>
    </row>
    <row r="24" spans="1:13" ht="90.75" customHeight="1" x14ac:dyDescent="0.2">
      <c r="A24" s="80" t="s">
        <v>46</v>
      </c>
      <c r="B24" s="80"/>
      <c r="C24" s="80"/>
      <c r="D24" s="80"/>
      <c r="E24" s="80"/>
      <c r="F24" s="80"/>
      <c r="G24" s="80"/>
      <c r="H24" s="80"/>
      <c r="I24" s="80" t="s">
        <v>46</v>
      </c>
      <c r="J24" s="80"/>
      <c r="K24" s="80"/>
      <c r="L24" s="80"/>
      <c r="M24" s="80"/>
    </row>
    <row r="25" spans="1:13" ht="89.25" customHeight="1" x14ac:dyDescent="0.2">
      <c r="A25" s="80" t="s">
        <v>47</v>
      </c>
      <c r="B25" s="80"/>
      <c r="C25" s="80"/>
      <c r="D25" s="80"/>
      <c r="E25" s="80"/>
      <c r="F25" s="80"/>
      <c r="G25" s="80"/>
      <c r="H25" s="80"/>
      <c r="I25" s="80" t="s">
        <v>47</v>
      </c>
      <c r="J25" s="80"/>
      <c r="K25" s="80"/>
      <c r="L25" s="80"/>
      <c r="M25" s="80"/>
    </row>
    <row r="27" spans="1:13" x14ac:dyDescent="0.2">
      <c r="A27" s="24" t="s">
        <v>24</v>
      </c>
    </row>
    <row r="28" spans="1:13" x14ac:dyDescent="0.2">
      <c r="A28" s="24">
        <v>2021</v>
      </c>
      <c r="C28" s="27">
        <v>9.7500000000000003E-2</v>
      </c>
      <c r="I28" s="28">
        <v>0</v>
      </c>
      <c r="J28" s="42"/>
      <c r="K28" s="28">
        <v>0.15</v>
      </c>
    </row>
    <row r="29" spans="1:13" x14ac:dyDescent="0.2">
      <c r="A29" s="24">
        <v>2022</v>
      </c>
      <c r="C29" s="27">
        <v>0.1</v>
      </c>
      <c r="I29" s="28">
        <v>1</v>
      </c>
      <c r="J29" s="42"/>
      <c r="K29" s="28">
        <v>0.15</v>
      </c>
    </row>
    <row r="30" spans="1:13" x14ac:dyDescent="0.2">
      <c r="A30" s="24">
        <v>2023</v>
      </c>
      <c r="C30" s="27">
        <v>0.10299999999999999</v>
      </c>
      <c r="I30" s="28">
        <v>2</v>
      </c>
      <c r="J30" s="42"/>
      <c r="K30" s="28">
        <v>0.14000000000000001</v>
      </c>
    </row>
    <row r="31" spans="1:13" x14ac:dyDescent="0.2">
      <c r="I31" s="28">
        <v>3</v>
      </c>
      <c r="J31" s="42"/>
      <c r="K31" s="28">
        <v>0.15</v>
      </c>
    </row>
    <row r="32" spans="1:13" x14ac:dyDescent="0.2">
      <c r="I32" s="28">
        <v>4</v>
      </c>
      <c r="J32" s="42"/>
      <c r="K32" s="28">
        <v>0.17</v>
      </c>
    </row>
    <row r="33" spans="9:11" x14ac:dyDescent="0.2">
      <c r="I33" s="28">
        <v>5</v>
      </c>
      <c r="J33" s="42"/>
      <c r="K33" s="28">
        <v>0.18</v>
      </c>
    </row>
    <row r="34" spans="9:11" x14ac:dyDescent="0.2">
      <c r="I34" s="28">
        <v>6</v>
      </c>
      <c r="J34" s="42"/>
      <c r="K34" s="28">
        <v>0.19</v>
      </c>
    </row>
    <row r="35" spans="9:11" x14ac:dyDescent="0.2">
      <c r="I35" s="28">
        <v>7</v>
      </c>
      <c r="J35" s="42"/>
      <c r="K35" s="28">
        <v>0.18</v>
      </c>
    </row>
    <row r="36" spans="9:11" x14ac:dyDescent="0.2">
      <c r="I36" s="28">
        <v>8</v>
      </c>
      <c r="J36" s="42"/>
      <c r="K36" s="28">
        <v>0.15</v>
      </c>
    </row>
    <row r="37" spans="9:11" x14ac:dyDescent="0.2">
      <c r="I37" s="28">
        <v>9</v>
      </c>
      <c r="J37" s="42"/>
      <c r="K37" s="28">
        <v>0.12</v>
      </c>
    </row>
    <row r="38" spans="9:11" x14ac:dyDescent="0.2">
      <c r="I38" s="28">
        <v>10</v>
      </c>
      <c r="J38" s="42"/>
      <c r="K38" s="28">
        <v>0.1</v>
      </c>
    </row>
    <row r="39" spans="9:11" x14ac:dyDescent="0.2">
      <c r="I39" s="28">
        <v>11</v>
      </c>
      <c r="J39" s="42"/>
      <c r="K39" s="28">
        <v>0.09</v>
      </c>
    </row>
    <row r="40" spans="9:11" x14ac:dyDescent="0.2">
      <c r="I40" s="28">
        <v>12</v>
      </c>
      <c r="J40" s="42"/>
      <c r="K40" s="28">
        <v>0.09</v>
      </c>
    </row>
    <row r="41" spans="9:11" x14ac:dyDescent="0.2">
      <c r="I41" s="28">
        <v>13</v>
      </c>
      <c r="J41" s="42"/>
      <c r="K41" s="28">
        <v>0.09</v>
      </c>
    </row>
    <row r="42" spans="9:11" x14ac:dyDescent="0.2">
      <c r="I42" s="28">
        <v>14</v>
      </c>
      <c r="J42" s="42"/>
      <c r="K42" s="28">
        <v>0.09</v>
      </c>
    </row>
    <row r="43" spans="9:11" x14ac:dyDescent="0.2">
      <c r="I43" s="28">
        <v>15</v>
      </c>
      <c r="J43" s="42"/>
      <c r="K43" s="28">
        <v>0.1</v>
      </c>
    </row>
    <row r="44" spans="9:11" x14ac:dyDescent="0.2">
      <c r="I44" s="28">
        <v>16</v>
      </c>
      <c r="J44" s="42"/>
      <c r="K44" s="28">
        <v>0.13</v>
      </c>
    </row>
    <row r="45" spans="9:11" x14ac:dyDescent="0.2">
      <c r="I45" s="28">
        <v>17</v>
      </c>
      <c r="J45" s="42"/>
      <c r="K45" s="28">
        <v>0.17</v>
      </c>
    </row>
    <row r="46" spans="9:11" x14ac:dyDescent="0.2">
      <c r="I46" s="28">
        <v>18</v>
      </c>
      <c r="J46" s="42"/>
      <c r="K46" s="28">
        <v>0.23</v>
      </c>
    </row>
    <row r="47" spans="9:11" x14ac:dyDescent="0.2">
      <c r="I47" s="28">
        <v>19</v>
      </c>
      <c r="J47" s="42"/>
      <c r="K47" s="28">
        <v>0.28999999999999998</v>
      </c>
    </row>
    <row r="48" spans="9:11" x14ac:dyDescent="0.2">
      <c r="I48" s="28">
        <v>20</v>
      </c>
      <c r="J48" s="42"/>
      <c r="K48" s="28">
        <v>0.45</v>
      </c>
    </row>
  </sheetData>
  <mergeCells count="39">
    <mergeCell ref="C18:E18"/>
    <mergeCell ref="K7:M7"/>
    <mergeCell ref="C7:E7"/>
    <mergeCell ref="K11:M11"/>
    <mergeCell ref="K14:M14"/>
    <mergeCell ref="K18:M18"/>
    <mergeCell ref="C13:E13"/>
    <mergeCell ref="K13:M13"/>
    <mergeCell ref="C16:E16"/>
    <mergeCell ref="K16:M16"/>
    <mergeCell ref="C17:E17"/>
    <mergeCell ref="K17:M17"/>
    <mergeCell ref="K15:M15"/>
    <mergeCell ref="C14:E14"/>
    <mergeCell ref="C15:E15"/>
    <mergeCell ref="C9:E9"/>
    <mergeCell ref="A24:H24"/>
    <mergeCell ref="I24:M24"/>
    <mergeCell ref="A25:H25"/>
    <mergeCell ref="I25:M25"/>
    <mergeCell ref="C19:E19"/>
    <mergeCell ref="K19:M19"/>
    <mergeCell ref="A22:H22"/>
    <mergeCell ref="I22:M22"/>
    <mergeCell ref="A23:H23"/>
    <mergeCell ref="I23:M23"/>
    <mergeCell ref="K9:M9"/>
    <mergeCell ref="C10:E10"/>
    <mergeCell ref="K10:M10"/>
    <mergeCell ref="C12:E12"/>
    <mergeCell ref="K12:M12"/>
    <mergeCell ref="C11:E11"/>
    <mergeCell ref="A1:E1"/>
    <mergeCell ref="I1:M1"/>
    <mergeCell ref="C6:E6"/>
    <mergeCell ref="K6:M6"/>
    <mergeCell ref="C8:E8"/>
    <mergeCell ref="K8:M8"/>
    <mergeCell ref="A2:E2"/>
  </mergeCells>
  <pageMargins left="0.7" right="0.7" top="0.75" bottom="0.75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D977A-D529-4113-8350-946935EA88FF}">
  <dimension ref="A1:M48"/>
  <sheetViews>
    <sheetView tabSelected="1" topLeftCell="A4" workbookViewId="0">
      <selection activeCell="F17" sqref="F17"/>
    </sheetView>
  </sheetViews>
  <sheetFormatPr defaultColWidth="11.42578125" defaultRowHeight="12.75" x14ac:dyDescent="0.2"/>
  <cols>
    <col min="1" max="1" width="34.140625" style="24" customWidth="1"/>
    <col min="2" max="2" width="14.28515625" style="31" customWidth="1"/>
    <col min="3" max="3" width="9" style="24" customWidth="1"/>
    <col min="4" max="4" width="11.42578125" style="24"/>
    <col min="5" max="5" width="10.5703125" style="24" customWidth="1"/>
    <col min="6" max="6" width="11.42578125" style="24"/>
    <col min="7" max="8" width="11.42578125" style="24" hidden="1" customWidth="1"/>
    <col min="9" max="9" width="32.5703125" style="24" customWidth="1"/>
    <col min="10" max="10" width="13.42578125" style="31" customWidth="1"/>
    <col min="11" max="11" width="9.5703125" style="24" customWidth="1"/>
    <col min="12" max="12" width="11.42578125" style="24"/>
    <col min="13" max="13" width="9.7109375" style="24" customWidth="1"/>
    <col min="14" max="16384" width="11.42578125" style="24"/>
  </cols>
  <sheetData>
    <row r="1" spans="1:13" ht="54.75" customHeight="1" x14ac:dyDescent="0.2">
      <c r="A1" s="68" t="s">
        <v>58</v>
      </c>
      <c r="B1" s="69"/>
      <c r="C1" s="69"/>
      <c r="D1" s="69"/>
      <c r="E1" s="69"/>
      <c r="F1" s="44"/>
      <c r="G1" s="44"/>
      <c r="H1" s="44"/>
      <c r="I1" s="68" t="s">
        <v>59</v>
      </c>
      <c r="J1" s="69"/>
      <c r="K1" s="69"/>
      <c r="L1" s="69"/>
      <c r="M1" s="69"/>
    </row>
    <row r="2" spans="1:13" ht="54.75" customHeight="1" x14ac:dyDescent="0.2">
      <c r="A2" s="74" t="s">
        <v>60</v>
      </c>
      <c r="B2" s="75"/>
      <c r="C2" s="75"/>
      <c r="D2" s="75"/>
      <c r="E2" s="76"/>
      <c r="F2" s="44"/>
      <c r="G2" s="44"/>
      <c r="H2" s="44"/>
      <c r="I2" s="53"/>
      <c r="J2" s="54"/>
      <c r="K2" s="55"/>
      <c r="L2" s="55"/>
      <c r="M2" s="55"/>
    </row>
    <row r="3" spans="1:13" s="30" customFormat="1" ht="40.5" customHeight="1" x14ac:dyDescent="0.2">
      <c r="A3" s="29"/>
      <c r="B3" s="29"/>
      <c r="C3" s="43" t="s">
        <v>2</v>
      </c>
      <c r="D3" s="43" t="s">
        <v>3</v>
      </c>
      <c r="E3" s="43" t="s">
        <v>4</v>
      </c>
      <c r="I3" s="29"/>
      <c r="J3" s="29"/>
      <c r="K3" s="43" t="s">
        <v>2</v>
      </c>
      <c r="L3" s="43" t="s">
        <v>3</v>
      </c>
      <c r="M3" s="43" t="s">
        <v>4</v>
      </c>
    </row>
    <row r="4" spans="1:13" ht="30.75" customHeight="1" x14ac:dyDescent="0.2">
      <c r="A4" s="32" t="s">
        <v>48</v>
      </c>
      <c r="B4" s="33"/>
      <c r="C4" s="45">
        <v>15</v>
      </c>
      <c r="D4" s="45">
        <v>9</v>
      </c>
      <c r="E4" s="45">
        <v>2015</v>
      </c>
      <c r="F4" s="25"/>
      <c r="G4" s="25" t="str">
        <f>_xlfn.CONCAT(E4,H4,D4,H4,C4)</f>
        <v>2015/9/15</v>
      </c>
      <c r="H4" s="24" t="s">
        <v>6</v>
      </c>
      <c r="I4" s="32" t="s">
        <v>49</v>
      </c>
      <c r="J4" s="33"/>
      <c r="K4" s="39">
        <f>+C4</f>
        <v>15</v>
      </c>
      <c r="L4" s="39">
        <f t="shared" ref="L4:M5" si="0">+D4</f>
        <v>9</v>
      </c>
      <c r="M4" s="39">
        <f t="shared" si="0"/>
        <v>2015</v>
      </c>
    </row>
    <row r="5" spans="1:13" ht="30.75" customHeight="1" x14ac:dyDescent="0.2">
      <c r="A5" s="32" t="s">
        <v>50</v>
      </c>
      <c r="B5" s="33"/>
      <c r="C5" s="45">
        <v>23</v>
      </c>
      <c r="D5" s="45">
        <v>2</v>
      </c>
      <c r="E5" s="45">
        <v>2024</v>
      </c>
      <c r="F5" s="25"/>
      <c r="G5" s="25" t="str">
        <f>_xlfn.CONCAT(E5,H5,D5,H5,C5)</f>
        <v>2024/2/23</v>
      </c>
      <c r="H5" s="24" t="s">
        <v>6</v>
      </c>
      <c r="I5" s="32" t="s">
        <v>50</v>
      </c>
      <c r="J5" s="33"/>
      <c r="K5" s="39">
        <f>+C5</f>
        <v>23</v>
      </c>
      <c r="L5" s="39">
        <f t="shared" si="0"/>
        <v>2</v>
      </c>
      <c r="M5" s="39">
        <f t="shared" si="0"/>
        <v>2024</v>
      </c>
    </row>
    <row r="6" spans="1:13" ht="30.75" customHeight="1" x14ac:dyDescent="0.2">
      <c r="A6" s="32"/>
      <c r="B6" s="33"/>
      <c r="C6" s="70"/>
      <c r="D6" s="70"/>
      <c r="E6" s="70"/>
      <c r="F6" s="26"/>
      <c r="G6" s="26">
        <f>DATEDIF(G4,G5,"y")</f>
        <v>8</v>
      </c>
      <c r="I6" s="32" t="s">
        <v>8</v>
      </c>
      <c r="J6" s="33"/>
      <c r="K6" s="71">
        <f>+G6</f>
        <v>8</v>
      </c>
      <c r="L6" s="71"/>
      <c r="M6" s="71"/>
    </row>
    <row r="7" spans="1:13" ht="30.75" customHeight="1" x14ac:dyDescent="0.2">
      <c r="A7" s="32"/>
      <c r="B7" s="33"/>
      <c r="C7" s="90"/>
      <c r="D7" s="91"/>
      <c r="E7" s="92"/>
      <c r="F7" s="26"/>
      <c r="G7" s="26">
        <f>DATEDIF(G4,G5,"m")</f>
        <v>101</v>
      </c>
      <c r="I7" s="32"/>
      <c r="J7" s="33"/>
      <c r="K7" s="87">
        <f>+G7</f>
        <v>101</v>
      </c>
      <c r="L7" s="88"/>
      <c r="M7" s="89"/>
    </row>
    <row r="8" spans="1:13" ht="30.75" customHeight="1" x14ac:dyDescent="0.2">
      <c r="A8" s="32" t="s">
        <v>51</v>
      </c>
      <c r="B8" s="33" t="s">
        <v>28</v>
      </c>
      <c r="C8" s="72">
        <v>0.5</v>
      </c>
      <c r="D8" s="72"/>
      <c r="E8" s="72"/>
      <c r="I8" s="32" t="s">
        <v>9</v>
      </c>
      <c r="J8" s="33"/>
      <c r="K8" s="73">
        <f>+C8</f>
        <v>0.5</v>
      </c>
      <c r="L8" s="73"/>
      <c r="M8" s="73"/>
    </row>
    <row r="9" spans="1:13" ht="30.75" customHeight="1" x14ac:dyDescent="0.2">
      <c r="A9" s="32" t="s">
        <v>52</v>
      </c>
      <c r="B9" s="33" t="s">
        <v>29</v>
      </c>
      <c r="C9" s="78">
        <v>306000</v>
      </c>
      <c r="D9" s="78"/>
      <c r="E9" s="78"/>
      <c r="I9" s="32"/>
      <c r="J9" s="33"/>
      <c r="K9" s="77"/>
      <c r="L9" s="77"/>
      <c r="M9" s="77"/>
    </row>
    <row r="10" spans="1:13" ht="30.75" customHeight="1" x14ac:dyDescent="0.2">
      <c r="A10" s="32" t="s">
        <v>53</v>
      </c>
      <c r="B10" s="33" t="s">
        <v>33</v>
      </c>
      <c r="C10" s="78">
        <v>362000</v>
      </c>
      <c r="D10" s="78"/>
      <c r="E10" s="78"/>
      <c r="I10" s="32"/>
      <c r="J10" s="33"/>
      <c r="K10" s="77"/>
      <c r="L10" s="77"/>
      <c r="M10" s="77"/>
    </row>
    <row r="11" spans="1:13" ht="30.75" customHeight="1" x14ac:dyDescent="0.2">
      <c r="A11" s="46" t="s">
        <v>26</v>
      </c>
      <c r="B11" s="47" t="s">
        <v>34</v>
      </c>
      <c r="C11" s="79">
        <f>+(C10-C9)*C8</f>
        <v>28000</v>
      </c>
      <c r="D11" s="79"/>
      <c r="E11" s="79"/>
      <c r="I11" s="32"/>
      <c r="J11" s="33"/>
      <c r="K11" s="93"/>
      <c r="L11" s="94"/>
      <c r="M11" s="95"/>
    </row>
    <row r="12" spans="1:13" ht="30.75" customHeight="1" x14ac:dyDescent="0.2">
      <c r="A12" s="32" t="s">
        <v>54</v>
      </c>
      <c r="B12" s="33" t="s">
        <v>30</v>
      </c>
      <c r="C12" s="78">
        <v>145079.23000000001</v>
      </c>
      <c r="D12" s="78"/>
      <c r="E12" s="78"/>
      <c r="I12" s="32"/>
      <c r="J12" s="33"/>
      <c r="K12" s="77"/>
      <c r="L12" s="77"/>
      <c r="M12" s="77"/>
    </row>
    <row r="13" spans="1:13" ht="30.75" customHeight="1" x14ac:dyDescent="0.2">
      <c r="A13" s="32" t="s">
        <v>55</v>
      </c>
      <c r="B13" s="33" t="s">
        <v>35</v>
      </c>
      <c r="C13" s="78">
        <v>51786.65</v>
      </c>
      <c r="D13" s="78"/>
      <c r="E13" s="78"/>
      <c r="I13" s="32" t="s">
        <v>13</v>
      </c>
      <c r="J13" s="33" t="s">
        <v>35</v>
      </c>
      <c r="K13" s="77">
        <f t="shared" ref="K13" si="1">+C13</f>
        <v>51786.65</v>
      </c>
      <c r="L13" s="77"/>
      <c r="M13" s="77"/>
    </row>
    <row r="14" spans="1:13" ht="30.75" customHeight="1" x14ac:dyDescent="0.2">
      <c r="A14" s="34" t="s">
        <v>27</v>
      </c>
      <c r="B14" s="35" t="s">
        <v>36</v>
      </c>
      <c r="C14" s="107">
        <f>+C13/C12</f>
        <v>0.35695426561059085</v>
      </c>
      <c r="D14" s="108"/>
      <c r="E14" s="109"/>
      <c r="I14" s="34" t="s">
        <v>15</v>
      </c>
      <c r="J14" s="33" t="s">
        <v>40</v>
      </c>
      <c r="K14" s="96">
        <f>IF(K6=I29,K29,IF(K6=I30,K30,IF(K6=I31,K31,IF(K6=I32,K32,IF(K6=I33,K33,IF(K6=I34,K34,IF(K6=I35,K35,IF(K6=I36,K36,IF(K6=I37,K37,IF(K6=I38,K38,IF(K6=I39,K39,IF(K6=I40,K40,IF(K6=I41,K41,IF(K6=I42,K42,IF(K6=I43,K43,IF(K6=I44,K44,IF(K6=I45,K45,IF(K6=I46,K46,IF(K6=I47,K47,IF(K6=I48,K48,IF(K6&gt;I48,K48,IF(K6=I28,K28*K7/12))))))))))))))))))))))</f>
        <v>0.15</v>
      </c>
      <c r="L14" s="97"/>
      <c r="M14" s="98"/>
    </row>
    <row r="15" spans="1:13" ht="30.75" customHeight="1" x14ac:dyDescent="0.2">
      <c r="A15" s="48" t="s">
        <v>56</v>
      </c>
      <c r="B15" s="49" t="s">
        <v>37</v>
      </c>
      <c r="C15" s="110">
        <f>+C14*C11</f>
        <v>9994.7194370965444</v>
      </c>
      <c r="D15" s="111"/>
      <c r="E15" s="112"/>
      <c r="I15" s="48" t="s">
        <v>56</v>
      </c>
      <c r="J15" s="52" t="s">
        <v>41</v>
      </c>
      <c r="K15" s="106">
        <f>+K14*K13</f>
        <v>7767.9974999999995</v>
      </c>
      <c r="L15" s="106"/>
      <c r="M15" s="106"/>
    </row>
    <row r="16" spans="1:13" ht="30.75" customHeight="1" x14ac:dyDescent="0.2">
      <c r="A16" s="32" t="s">
        <v>57</v>
      </c>
      <c r="B16" s="33" t="s">
        <v>31</v>
      </c>
      <c r="C16" s="102">
        <v>0</v>
      </c>
      <c r="D16" s="102"/>
      <c r="E16" s="102"/>
      <c r="I16" s="32" t="str">
        <f>+A16</f>
        <v>% Hobaria
% Bonificación</v>
      </c>
      <c r="J16" s="33" t="s">
        <v>31</v>
      </c>
      <c r="K16" s="103">
        <f>+C16</f>
        <v>0</v>
      </c>
      <c r="L16" s="103"/>
      <c r="M16" s="103"/>
    </row>
    <row r="17" spans="1:13" ht="30.75" customHeight="1" x14ac:dyDescent="0.2">
      <c r="A17" s="50" t="s">
        <v>16</v>
      </c>
      <c r="B17" s="51" t="s">
        <v>38</v>
      </c>
      <c r="C17" s="104">
        <f>((C10-C9)*(C13/C12))*(100%-C16)*C8</f>
        <v>9994.7194370965444</v>
      </c>
      <c r="D17" s="104"/>
      <c r="E17" s="104"/>
      <c r="I17" s="48" t="s">
        <v>16</v>
      </c>
      <c r="J17" s="49" t="s">
        <v>42</v>
      </c>
      <c r="K17" s="105">
        <f>+K13*K14*(100%-K16)*K8</f>
        <v>3883.9987499999997</v>
      </c>
      <c r="L17" s="105"/>
      <c r="M17" s="105"/>
    </row>
    <row r="18" spans="1:13" ht="30.75" customHeight="1" x14ac:dyDescent="0.2">
      <c r="A18" s="38" t="s">
        <v>61</v>
      </c>
      <c r="B18" s="39" t="s">
        <v>32</v>
      </c>
      <c r="C18" s="84">
        <f>+C31</f>
        <v>0.1056</v>
      </c>
      <c r="D18" s="85"/>
      <c r="E18" s="86"/>
      <c r="I18" s="38" t="str">
        <f>+A18</f>
        <v>Tasa (2024)</v>
      </c>
      <c r="J18" s="39" t="s">
        <v>32</v>
      </c>
      <c r="K18" s="99">
        <f>+C18</f>
        <v>0.1056</v>
      </c>
      <c r="L18" s="100"/>
      <c r="M18" s="101"/>
    </row>
    <row r="19" spans="1:13" ht="30.75" customHeight="1" x14ac:dyDescent="0.2">
      <c r="A19" s="36" t="s">
        <v>18</v>
      </c>
      <c r="B19" s="37" t="s">
        <v>39</v>
      </c>
      <c r="C19" s="81">
        <f>+C18*C17</f>
        <v>1055.4423725573952</v>
      </c>
      <c r="D19" s="81"/>
      <c r="E19" s="81"/>
      <c r="I19" s="40" t="s">
        <v>18</v>
      </c>
      <c r="J19" s="41" t="s">
        <v>43</v>
      </c>
      <c r="K19" s="82">
        <f>+K18*K17</f>
        <v>410.15026799999998</v>
      </c>
      <c r="L19" s="82"/>
      <c r="M19" s="82"/>
    </row>
    <row r="22" spans="1:13" ht="87.75" customHeight="1" x14ac:dyDescent="0.2">
      <c r="A22" s="83" t="s">
        <v>44</v>
      </c>
      <c r="B22" s="83"/>
      <c r="C22" s="83"/>
      <c r="D22" s="83"/>
      <c r="E22" s="83"/>
      <c r="F22" s="83"/>
      <c r="G22" s="83"/>
      <c r="H22" s="83"/>
      <c r="I22" s="83" t="s">
        <v>44</v>
      </c>
      <c r="J22" s="83"/>
      <c r="K22" s="83"/>
      <c r="L22" s="83"/>
      <c r="M22" s="83"/>
    </row>
    <row r="23" spans="1:13" ht="109.5" customHeight="1" x14ac:dyDescent="0.2">
      <c r="A23" s="80" t="s">
        <v>45</v>
      </c>
      <c r="B23" s="80"/>
      <c r="C23" s="80"/>
      <c r="D23" s="80"/>
      <c r="E23" s="80"/>
      <c r="F23" s="80"/>
      <c r="G23" s="80"/>
      <c r="H23" s="80"/>
      <c r="I23" s="80" t="s">
        <v>45</v>
      </c>
      <c r="J23" s="80"/>
      <c r="K23" s="80"/>
      <c r="L23" s="80"/>
      <c r="M23" s="80"/>
    </row>
    <row r="24" spans="1:13" ht="90.75" customHeight="1" x14ac:dyDescent="0.2">
      <c r="A24" s="80" t="s">
        <v>46</v>
      </c>
      <c r="B24" s="80"/>
      <c r="C24" s="80"/>
      <c r="D24" s="80"/>
      <c r="E24" s="80"/>
      <c r="F24" s="80"/>
      <c r="G24" s="80"/>
      <c r="H24" s="80"/>
      <c r="I24" s="80" t="s">
        <v>46</v>
      </c>
      <c r="J24" s="80"/>
      <c r="K24" s="80"/>
      <c r="L24" s="80"/>
      <c r="M24" s="80"/>
    </row>
    <row r="25" spans="1:13" ht="89.25" customHeight="1" x14ac:dyDescent="0.2">
      <c r="A25" s="80" t="s">
        <v>47</v>
      </c>
      <c r="B25" s="80"/>
      <c r="C25" s="80"/>
      <c r="D25" s="80"/>
      <c r="E25" s="80"/>
      <c r="F25" s="80"/>
      <c r="G25" s="80"/>
      <c r="H25" s="80"/>
      <c r="I25" s="80" t="s">
        <v>47</v>
      </c>
      <c r="J25" s="80"/>
      <c r="K25" s="80"/>
      <c r="L25" s="80"/>
      <c r="M25" s="80"/>
    </row>
    <row r="27" spans="1:13" x14ac:dyDescent="0.2">
      <c r="A27" s="24" t="s">
        <v>24</v>
      </c>
    </row>
    <row r="28" spans="1:13" x14ac:dyDescent="0.2">
      <c r="A28" s="24">
        <v>2021</v>
      </c>
      <c r="C28" s="27">
        <v>9.7500000000000003E-2</v>
      </c>
      <c r="I28" s="28">
        <v>0</v>
      </c>
      <c r="J28" s="42"/>
      <c r="K28" s="28">
        <v>0.15</v>
      </c>
    </row>
    <row r="29" spans="1:13" x14ac:dyDescent="0.2">
      <c r="A29" s="24">
        <v>2022</v>
      </c>
      <c r="C29" s="27">
        <v>0.1</v>
      </c>
      <c r="I29" s="28">
        <v>1</v>
      </c>
      <c r="J29" s="42"/>
      <c r="K29" s="28">
        <v>0.15</v>
      </c>
    </row>
    <row r="30" spans="1:13" x14ac:dyDescent="0.2">
      <c r="A30" s="24">
        <v>2023</v>
      </c>
      <c r="C30" s="27">
        <v>0.10299999999999999</v>
      </c>
      <c r="I30" s="28">
        <v>2</v>
      </c>
      <c r="J30" s="42"/>
      <c r="K30" s="28">
        <v>0.14000000000000001</v>
      </c>
    </row>
    <row r="31" spans="1:13" x14ac:dyDescent="0.2">
      <c r="A31" s="24">
        <v>2024</v>
      </c>
      <c r="C31" s="27">
        <v>0.1056</v>
      </c>
      <c r="I31" s="28">
        <v>3</v>
      </c>
      <c r="J31" s="42"/>
      <c r="K31" s="28">
        <v>0.15</v>
      </c>
    </row>
    <row r="32" spans="1:13" x14ac:dyDescent="0.2">
      <c r="I32" s="28">
        <v>4</v>
      </c>
      <c r="J32" s="42"/>
      <c r="K32" s="28">
        <v>0.17</v>
      </c>
    </row>
    <row r="33" spans="9:11" x14ac:dyDescent="0.2">
      <c r="I33" s="28">
        <v>5</v>
      </c>
      <c r="J33" s="42"/>
      <c r="K33" s="28">
        <v>0.18</v>
      </c>
    </row>
    <row r="34" spans="9:11" x14ac:dyDescent="0.2">
      <c r="I34" s="28">
        <v>6</v>
      </c>
      <c r="J34" s="42"/>
      <c r="K34" s="28">
        <v>0.19</v>
      </c>
    </row>
    <row r="35" spans="9:11" x14ac:dyDescent="0.2">
      <c r="I35" s="28">
        <v>7</v>
      </c>
      <c r="J35" s="42"/>
      <c r="K35" s="28">
        <v>0.18</v>
      </c>
    </row>
    <row r="36" spans="9:11" x14ac:dyDescent="0.2">
      <c r="I36" s="28">
        <v>8</v>
      </c>
      <c r="J36" s="42"/>
      <c r="K36" s="28">
        <v>0.15</v>
      </c>
    </row>
    <row r="37" spans="9:11" x14ac:dyDescent="0.2">
      <c r="I37" s="28">
        <v>9</v>
      </c>
      <c r="J37" s="42"/>
      <c r="K37" s="28">
        <v>0.12</v>
      </c>
    </row>
    <row r="38" spans="9:11" x14ac:dyDescent="0.2">
      <c r="I38" s="28">
        <v>10</v>
      </c>
      <c r="J38" s="42"/>
      <c r="K38" s="28">
        <v>0.1</v>
      </c>
    </row>
    <row r="39" spans="9:11" x14ac:dyDescent="0.2">
      <c r="I39" s="28">
        <v>11</v>
      </c>
      <c r="J39" s="42"/>
      <c r="K39" s="28">
        <v>0.09</v>
      </c>
    </row>
    <row r="40" spans="9:11" x14ac:dyDescent="0.2">
      <c r="I40" s="28">
        <v>12</v>
      </c>
      <c r="J40" s="42"/>
      <c r="K40" s="28">
        <v>0.09</v>
      </c>
    </row>
    <row r="41" spans="9:11" x14ac:dyDescent="0.2">
      <c r="I41" s="28">
        <v>13</v>
      </c>
      <c r="J41" s="42"/>
      <c r="K41" s="28">
        <v>0.09</v>
      </c>
    </row>
    <row r="42" spans="9:11" x14ac:dyDescent="0.2">
      <c r="I42" s="28">
        <v>14</v>
      </c>
      <c r="J42" s="42"/>
      <c r="K42" s="28">
        <v>0.09</v>
      </c>
    </row>
    <row r="43" spans="9:11" x14ac:dyDescent="0.2">
      <c r="I43" s="28">
        <v>15</v>
      </c>
      <c r="J43" s="42"/>
      <c r="K43" s="28">
        <v>0.1</v>
      </c>
    </row>
    <row r="44" spans="9:11" x14ac:dyDescent="0.2">
      <c r="I44" s="28">
        <v>16</v>
      </c>
      <c r="J44" s="42"/>
      <c r="K44" s="28">
        <v>0.13</v>
      </c>
    </row>
    <row r="45" spans="9:11" x14ac:dyDescent="0.2">
      <c r="I45" s="28">
        <v>17</v>
      </c>
      <c r="J45" s="42"/>
      <c r="K45" s="28">
        <v>0.17</v>
      </c>
    </row>
    <row r="46" spans="9:11" x14ac:dyDescent="0.2">
      <c r="I46" s="28">
        <v>18</v>
      </c>
      <c r="J46" s="42"/>
      <c r="K46" s="28">
        <v>0.23</v>
      </c>
    </row>
    <row r="47" spans="9:11" x14ac:dyDescent="0.2">
      <c r="I47" s="28">
        <v>19</v>
      </c>
      <c r="J47" s="42"/>
      <c r="K47" s="28">
        <v>0.28999999999999998</v>
      </c>
    </row>
    <row r="48" spans="9:11" x14ac:dyDescent="0.2">
      <c r="I48" s="28">
        <v>20</v>
      </c>
      <c r="J48" s="42"/>
      <c r="K48" s="28">
        <v>0.45</v>
      </c>
    </row>
  </sheetData>
  <mergeCells count="39">
    <mergeCell ref="C7:E7"/>
    <mergeCell ref="K7:M7"/>
    <mergeCell ref="A1:E1"/>
    <mergeCell ref="I1:M1"/>
    <mergeCell ref="A2:E2"/>
    <mergeCell ref="C6:E6"/>
    <mergeCell ref="K6:M6"/>
    <mergeCell ref="C8:E8"/>
    <mergeCell ref="K8:M8"/>
    <mergeCell ref="C9:E9"/>
    <mergeCell ref="K9:M9"/>
    <mergeCell ref="C10:E10"/>
    <mergeCell ref="K10:M10"/>
    <mergeCell ref="C11:E11"/>
    <mergeCell ref="K11:M11"/>
    <mergeCell ref="C12:E12"/>
    <mergeCell ref="K12:M12"/>
    <mergeCell ref="C13:E13"/>
    <mergeCell ref="K13:M13"/>
    <mergeCell ref="C14:E14"/>
    <mergeCell ref="K14:M14"/>
    <mergeCell ref="C15:E15"/>
    <mergeCell ref="K15:M15"/>
    <mergeCell ref="C16:E16"/>
    <mergeCell ref="K16:M16"/>
    <mergeCell ref="C17:E17"/>
    <mergeCell ref="K17:M17"/>
    <mergeCell ref="C18:E18"/>
    <mergeCell ref="K18:M18"/>
    <mergeCell ref="C19:E19"/>
    <mergeCell ref="K19:M19"/>
    <mergeCell ref="A25:H25"/>
    <mergeCell ref="I25:M25"/>
    <mergeCell ref="A22:H22"/>
    <mergeCell ref="I22:M22"/>
    <mergeCell ref="A23:H23"/>
    <mergeCell ref="I23:M23"/>
    <mergeCell ref="A24:H24"/>
    <mergeCell ref="I24:M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3</vt:i4>
      </vt:variant>
    </vt:vector>
  </HeadingPairs>
  <TitlesOfParts>
    <vt:vector size="3" baseType="lpstr">
      <vt:lpstr>2021-2022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Miriam Mugica Castrillo</dc:creator>
  <dc:description/>
  <cp:lastModifiedBy>Amaia Olaetxea Amonarriz</cp:lastModifiedBy>
  <cp:revision>9</cp:revision>
  <cp:lastPrinted>2022-08-02T11:36:14Z</cp:lastPrinted>
  <dcterms:created xsi:type="dcterms:W3CDTF">2022-06-14T13:24:30Z</dcterms:created>
  <dcterms:modified xsi:type="dcterms:W3CDTF">2024-04-12T09:28:07Z</dcterms:modified>
  <dc:language>eu-ES</dc:language>
</cp:coreProperties>
</file>